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nsplc.sharepoint.com/sites/PICEuropeE-Newsletter/ContentPlan_Material/Technical_Content/Gilts/Developing_Full_Value_Gilts/Material/"/>
    </mc:Choice>
  </mc:AlternateContent>
  <xr:revisionPtr revIDLastSave="29" documentId="8_{5FE97AE0-5490-4C7B-B852-BB014C852A0F}" xr6:coauthVersionLast="47" xr6:coauthVersionMax="47" xr10:uidLastSave="{E7D61CCA-4E53-4F62-9EB1-3456586BE1CD}"/>
  <workbookProtection workbookAlgorithmName="SHA-512" workbookHashValue="eP6+bzeDcF9kCcgSnt/FxtiSeDAsBzTgwfF5IR3dO5RS/TUW619ATlVdTSqNIDcdqCX3N3pwpOmD+7Z+YEAZTw==" workbookSaltValue="VydBXNXr2AYScZHS5CwPNw==" workbookSpinCount="100000" lockStructure="1"/>
  <bookViews>
    <workbookView xWindow="-120" yWindow="-120" windowWidth="29040" windowHeight="15990" xr2:uid="{68E45534-7914-461A-9687-4F95B3FF2B00}"/>
  </bookViews>
  <sheets>
    <sheet name="English" sheetId="2" r:id="rId1"/>
    <sheet name="Deutsch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B5" i="2"/>
  <c r="H7" i="2" s="1"/>
  <c r="F4" i="2"/>
  <c r="F3" i="2"/>
  <c r="F8" i="2" s="1"/>
  <c r="F5" i="1"/>
  <c r="F6" i="1"/>
  <c r="F4" i="1"/>
  <c r="F3" i="1"/>
  <c r="B5" i="1"/>
  <c r="H7" i="1" s="1"/>
  <c r="I7" i="2" l="1"/>
  <c r="H6" i="2"/>
  <c r="F8" i="1"/>
  <c r="H6" i="1"/>
  <c r="G6" i="1" s="1"/>
  <c r="I7" i="1"/>
  <c r="F12" i="2" l="1"/>
  <c r="G6" i="2"/>
  <c r="H5" i="2"/>
  <c r="I6" i="2"/>
  <c r="H5" i="1"/>
  <c r="I6" i="1"/>
  <c r="F12" i="1"/>
  <c r="H4" i="2" l="1"/>
  <c r="G5" i="2"/>
  <c r="I5" i="2"/>
  <c r="H4" i="1"/>
  <c r="I5" i="1"/>
  <c r="G5" i="1"/>
  <c r="G4" i="2" l="1"/>
  <c r="H3" i="2"/>
  <c r="I4" i="2"/>
  <c r="H3" i="1"/>
  <c r="I4" i="1"/>
  <c r="G4" i="1"/>
  <c r="I3" i="2" l="1"/>
  <c r="G3" i="2"/>
  <c r="G8" i="2" s="1"/>
  <c r="F9" i="2" s="1"/>
  <c r="G3" i="1"/>
  <c r="G8" i="1" s="1"/>
  <c r="F9" i="1" s="1"/>
  <c r="I3" i="1"/>
</calcChain>
</file>

<file path=xl/sharedStrings.xml><?xml version="1.0" encoding="utf-8"?>
<sst xmlns="http://schemas.openxmlformats.org/spreadsheetml/2006/main" count="64" uniqueCount="57">
  <si>
    <t>BERECHNUNG DES JUNGSAUEN-BEDARFS</t>
  </si>
  <si>
    <t>Grün unterlegte Zellen: Ihre Eingaben</t>
  </si>
  <si>
    <t>Ziel</t>
  </si>
  <si>
    <t>Jährliche Jungsauen-Produktion</t>
  </si>
  <si>
    <t>% ausselektiert</t>
  </si>
  <si>
    <t># ausselektiert</t>
  </si>
  <si>
    <t># JS/Jahr</t>
  </si>
  <si>
    <t># JS/Woche*</t>
  </si>
  <si>
    <t>Sauenbestand, n</t>
  </si>
  <si>
    <t>-</t>
  </si>
  <si>
    <t>weibl. Zuchtferkel bis Absetzen</t>
  </si>
  <si>
    <t>Remontierungsrate, %</t>
  </si>
  <si>
    <t>45 - 55%</t>
  </si>
  <si>
    <t>abgesetzte weibl. Zuchtferkel</t>
  </si>
  <si>
    <t>Bedarf an Jungsauen/Jahr, n</t>
  </si>
  <si>
    <t>Jungsauen zur Selektion</t>
  </si>
  <si>
    <t>Selektionsquote bis Absetzen, %</t>
  </si>
  <si>
    <t>Jungsauen zur Rauschekontrolle</t>
  </si>
  <si>
    <r>
      <t>Verluste vom Absetzen bis Selektion, %</t>
    </r>
    <r>
      <rPr>
        <sz val="11"/>
        <color rgb="FFFF0000"/>
        <rFont val="Calibri"/>
        <family val="2"/>
        <scheme val="minor"/>
      </rPr>
      <t>*</t>
    </r>
  </si>
  <si>
    <t>&lt; 4.5%</t>
  </si>
  <si>
    <t>Jungsauen zur Erstbelegung (Ziel)</t>
  </si>
  <si>
    <t>Selektionsquote, %</t>
  </si>
  <si>
    <t>60 - 80%</t>
  </si>
  <si>
    <t>Verluste weibl. Zuchttiere von Geburt bis Erstebelegung</t>
  </si>
  <si>
    <t>% pos. selektierte JS, die nicht belegt werden</t>
  </si>
  <si>
    <t>&lt; 3%</t>
  </si>
  <si>
    <t>Jungsauen-Pool Faktor</t>
  </si>
  <si>
    <t>* die Berechnung je Woche kann durch Rundungen beeinflusst sein.</t>
  </si>
  <si>
    <t>( Jungsauenbedarf x (100% + Jungsauen-Pool Faktor, %) ) = benötigte weibl. Zuchtferkel zum Absetzen</t>
  </si>
  <si>
    <t>*Verluste vom Absetzen bis Selektion umfassen
Mortalität, vorzeitige Verkäufe sowie Abgänge während der Eingliederung.</t>
  </si>
  <si>
    <t xml:space="preserve"># deckfähige Jungsauen:  </t>
  </si>
  <si>
    <t>Sow Unit</t>
  </si>
  <si>
    <t>Replacement rate</t>
  </si>
  <si>
    <t>Amount of gilts needs per year</t>
  </si>
  <si>
    <t>Pre-weaning selection</t>
  </si>
  <si>
    <r>
      <t>Wean to selection losses, %</t>
    </r>
    <r>
      <rPr>
        <sz val="11"/>
        <color rgb="FFFF0000"/>
        <rFont val="Calibri"/>
        <family val="2"/>
        <scheme val="minor"/>
      </rPr>
      <t>*</t>
    </r>
  </si>
  <si>
    <t>Selection, %</t>
  </si>
  <si>
    <t>% of selected gilts that won't be bred</t>
  </si>
  <si>
    <t>Cells in green color should be used for your input to calculate gilt pool needs</t>
  </si>
  <si>
    <t>Reference</t>
  </si>
  <si>
    <t>GILT POOL CALCULATION TOOL</t>
  </si>
  <si>
    <t>*Wean to selection losess includes: Mortality, culls and acclimation losses</t>
  </si>
  <si>
    <t>Gilt Pool production per year</t>
  </si>
  <si>
    <t>% No-select</t>
  </si>
  <si>
    <t xml:space="preserve">#No-select </t>
  </si>
  <si>
    <t># Gilts/yr</t>
  </si>
  <si>
    <t># Gilts/wk*</t>
  </si>
  <si>
    <t>Gilts Pre-weaning</t>
  </si>
  <si>
    <t>Gilts Weaned</t>
  </si>
  <si>
    <t>Gilt at Selection</t>
  </si>
  <si>
    <t>Gilts at Heat Detection</t>
  </si>
  <si>
    <t>Gilts to Breed (Goal)</t>
  </si>
  <si>
    <t>Total losses from Pre-wean to breed</t>
  </si>
  <si>
    <t>Gilt pool factor</t>
  </si>
  <si>
    <t xml:space="preserve">* weekly calculation could be affected due to decimals </t>
  </si>
  <si>
    <t>( Gilts Needs x (100% + Gilt Pool Factor, %) ) = Gilt needs at wean</t>
  </si>
  <si>
    <t># Full Value Gilts: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</si>
</sst>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4" borderId="0" xfId="0" applyFont="1" applyFill="1"/>
    <xf numFmtId="3" fontId="2" fillId="5" borderId="0" xfId="0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6" fillId="0" borderId="0" xfId="0" applyFont="1"/>
    <xf numFmtId="3" fontId="2" fillId="6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9" fillId="3" borderId="0" xfId="0" applyFont="1" applyFill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2" fillId="2" borderId="0" xfId="0" applyNumberFormat="1" applyFont="1" applyFill="1" applyProtection="1">
      <protection locked="0"/>
    </xf>
    <xf numFmtId="9" fontId="2" fillId="2" borderId="0" xfId="0" applyNumberFormat="1" applyFont="1" applyFill="1" applyProtection="1">
      <protection locked="0"/>
    </xf>
    <xf numFmtId="9" fontId="2" fillId="2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 sz="2800"/>
              <a:t>Gilt Pool Calculation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507010947955831"/>
          <c:y val="0.13371727748691101"/>
          <c:w val="0.60814310373365488"/>
          <c:h val="0.677161231809374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4472C4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English!$E$3:$E$7</c:f>
              <c:strCache>
                <c:ptCount val="5"/>
                <c:pt idx="0">
                  <c:v>Gilts Pre-weaning</c:v>
                </c:pt>
                <c:pt idx="1">
                  <c:v>Gilts Weaned</c:v>
                </c:pt>
                <c:pt idx="2">
                  <c:v>Gilt at Selection</c:v>
                </c:pt>
                <c:pt idx="3">
                  <c:v>Gilts at Heat Detection</c:v>
                </c:pt>
                <c:pt idx="4">
                  <c:v>Gilts to Breed (Goal)</c:v>
                </c:pt>
              </c:strCache>
            </c:strRef>
          </c:cat>
          <c:val>
            <c:numRef>
              <c:f>English!$H$3:$H$7</c:f>
              <c:numCache>
                <c:formatCode>#,##0</c:formatCode>
                <c:ptCount val="5"/>
                <c:pt idx="0">
                  <c:v>332.20016167074544</c:v>
                </c:pt>
                <c:pt idx="1">
                  <c:v>315.59015358720814</c:v>
                </c:pt>
                <c:pt idx="2">
                  <c:v>306.12244897959187</c:v>
                </c:pt>
                <c:pt idx="3">
                  <c:v>229.59183673469389</c:v>
                </c:pt>
                <c:pt idx="4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7-46EA-8B54-C128828B3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1035338431"/>
        <c:axId val="1035339679"/>
      </c:barChart>
      <c:catAx>
        <c:axId val="1035338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5339679"/>
        <c:crosses val="autoZero"/>
        <c:auto val="1"/>
        <c:lblAlgn val="ctr"/>
        <c:lblOffset val="100"/>
        <c:noMultiLvlLbl val="0"/>
      </c:catAx>
      <c:valAx>
        <c:axId val="103533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50"/>
                  <a:t>Gilt pool size/year</a:t>
                </a:r>
              </a:p>
            </c:rich>
          </c:tx>
          <c:layout>
            <c:manualLayout>
              <c:xMode val="edge"/>
              <c:yMode val="edge"/>
              <c:x val="0.59491865881629657"/>
              <c:y val="0.91628258509571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533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Jungsauen-Bedarf</a:t>
            </a:r>
            <a:r>
              <a:rPr lang="de-DE" baseline="0"/>
              <a:t> in den einzelnen Altersabschnitten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507010947955831"/>
          <c:y val="0.13371727748691101"/>
          <c:w val="0.60814310373365488"/>
          <c:h val="0.677161231809374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4472C4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Deutsch!$E$3:$E$7</c:f>
              <c:strCache>
                <c:ptCount val="5"/>
                <c:pt idx="0">
                  <c:v>weibl. Zuchtferkel bis Absetzen</c:v>
                </c:pt>
                <c:pt idx="1">
                  <c:v>abgesetzte weibl. Zuchtferkel</c:v>
                </c:pt>
                <c:pt idx="2">
                  <c:v>Jungsauen zur Selektion</c:v>
                </c:pt>
                <c:pt idx="3">
                  <c:v>Jungsauen zur Rauschekontrolle</c:v>
                </c:pt>
                <c:pt idx="4">
                  <c:v>Jungsauen zur Erstbelegung (Ziel)</c:v>
                </c:pt>
              </c:strCache>
            </c:strRef>
          </c:cat>
          <c:val>
            <c:numRef>
              <c:f>Deutsch!$H$3:$H$7</c:f>
              <c:numCache>
                <c:formatCode>#,##0</c:formatCode>
                <c:ptCount val="5"/>
                <c:pt idx="0">
                  <c:v>332.20016167074544</c:v>
                </c:pt>
                <c:pt idx="1">
                  <c:v>315.59015358720814</c:v>
                </c:pt>
                <c:pt idx="2">
                  <c:v>306.12244897959187</c:v>
                </c:pt>
                <c:pt idx="3">
                  <c:v>229.59183673469389</c:v>
                </c:pt>
                <c:pt idx="4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C-4CF8-B016-0B38D056B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1035338431"/>
        <c:axId val="1035339679"/>
      </c:barChart>
      <c:catAx>
        <c:axId val="1035338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5339679"/>
        <c:crosses val="autoZero"/>
        <c:auto val="1"/>
        <c:lblAlgn val="ctr"/>
        <c:lblOffset val="100"/>
        <c:noMultiLvlLbl val="0"/>
      </c:catAx>
      <c:valAx>
        <c:axId val="103533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50"/>
                  <a:t>Jungsauen-Pool/Jahr</a:t>
                </a:r>
              </a:p>
            </c:rich>
          </c:tx>
          <c:layout>
            <c:manualLayout>
              <c:xMode val="edge"/>
              <c:yMode val="edge"/>
              <c:x val="0.59491865881629657"/>
              <c:y val="0.91628258509571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533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171450</xdr:rowOff>
    </xdr:from>
    <xdr:to>
      <xdr:col>7</xdr:col>
      <xdr:colOff>0</xdr:colOff>
      <xdr:row>32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5EA2141-8B18-4489-AF6B-AA4628F21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171450</xdr:rowOff>
    </xdr:from>
    <xdr:to>
      <xdr:col>7</xdr:col>
      <xdr:colOff>0</xdr:colOff>
      <xdr:row>32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F34070A-6D23-D8B8-9DCF-F1A39A6A7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2BD8-12E7-45C6-972F-D7478ADBA559}">
  <dimension ref="A1:I17"/>
  <sheetViews>
    <sheetView showGridLines="0" tabSelected="1" workbookViewId="0">
      <selection activeCell="B3" sqref="B3"/>
    </sheetView>
  </sheetViews>
  <sheetFormatPr baseColWidth="10" defaultColWidth="11.42578125" defaultRowHeight="15" x14ac:dyDescent="0.25"/>
  <cols>
    <col min="1" max="1" width="42.85546875" bestFit="1" customWidth="1"/>
    <col min="4" max="4" width="20.140625" customWidth="1"/>
    <col min="5" max="5" width="66.5703125" bestFit="1" customWidth="1"/>
    <col min="6" max="6" width="14.5703125" bestFit="1" customWidth="1"/>
    <col min="7" max="7" width="14" bestFit="1" customWidth="1"/>
    <col min="8" max="8" width="8.5703125" bestFit="1" customWidth="1"/>
    <col min="9" max="9" width="12.140625" bestFit="1" customWidth="1"/>
  </cols>
  <sheetData>
    <row r="1" spans="1:9" ht="28.5" x14ac:dyDescent="0.45">
      <c r="A1" s="20" t="s">
        <v>40</v>
      </c>
      <c r="B1" s="20"/>
      <c r="C1" s="20"/>
      <c r="D1" s="20"/>
      <c r="E1" s="20"/>
      <c r="F1" s="20"/>
      <c r="G1" s="20"/>
      <c r="H1" s="20"/>
      <c r="I1" s="20"/>
    </row>
    <row r="2" spans="1:9" ht="31.5" customHeight="1" x14ac:dyDescent="0.25">
      <c r="A2" s="26" t="s">
        <v>38</v>
      </c>
      <c r="B2" s="26"/>
      <c r="C2" s="1" t="s">
        <v>39</v>
      </c>
      <c r="E2" s="16" t="s">
        <v>42</v>
      </c>
      <c r="F2" s="4" t="s">
        <v>43</v>
      </c>
      <c r="G2" s="5" t="s">
        <v>44</v>
      </c>
      <c r="H2" s="5" t="s">
        <v>45</v>
      </c>
      <c r="I2" s="5" t="s">
        <v>46</v>
      </c>
    </row>
    <row r="3" spans="1:9" x14ac:dyDescent="0.25">
      <c r="A3" s="1" t="s">
        <v>31</v>
      </c>
      <c r="B3" s="23">
        <v>500</v>
      </c>
      <c r="C3" s="18" t="s">
        <v>9</v>
      </c>
      <c r="E3" s="1" t="s">
        <v>47</v>
      </c>
      <c r="F3" s="13">
        <f>100%-$B$6</f>
        <v>5.0000000000000044E-2</v>
      </c>
      <c r="G3" s="15">
        <f>H3*F3</f>
        <v>16.610008083537288</v>
      </c>
      <c r="H3" s="6">
        <f>H4/(100%-F3)</f>
        <v>332.20016167074544</v>
      </c>
      <c r="I3" s="15">
        <f>H3/52</f>
        <v>6.3884646475143354</v>
      </c>
    </row>
    <row r="4" spans="1:9" x14ac:dyDescent="0.25">
      <c r="A4" s="1" t="s">
        <v>32</v>
      </c>
      <c r="B4" s="24">
        <v>0.45</v>
      </c>
      <c r="C4" s="18" t="s">
        <v>12</v>
      </c>
      <c r="E4" s="1" t="s">
        <v>48</v>
      </c>
      <c r="F4" s="13">
        <f>B7</f>
        <v>0.03</v>
      </c>
      <c r="G4" s="15">
        <f t="shared" ref="G4:G6" si="0">H4*F4</f>
        <v>9.467704607616243</v>
      </c>
      <c r="H4" s="6">
        <f t="shared" ref="H4:H6" si="1">H5/(100%-F4)</f>
        <v>315.59015358720814</v>
      </c>
      <c r="I4" s="15">
        <f t="shared" ref="I4:I7" si="2">H4/52</f>
        <v>6.0690414151386181</v>
      </c>
    </row>
    <row r="5" spans="1:9" x14ac:dyDescent="0.25">
      <c r="A5" s="1" t="s">
        <v>33</v>
      </c>
      <c r="B5" s="12">
        <f>B3*B4</f>
        <v>225</v>
      </c>
      <c r="C5" s="18" t="s">
        <v>9</v>
      </c>
      <c r="E5" s="1" t="s">
        <v>49</v>
      </c>
      <c r="F5" s="13">
        <f>100%-$B$8</f>
        <v>0.25</v>
      </c>
      <c r="G5" s="15">
        <f t="shared" si="0"/>
        <v>76.530612244897966</v>
      </c>
      <c r="H5" s="6">
        <f t="shared" si="1"/>
        <v>306.12244897959187</v>
      </c>
      <c r="I5" s="15">
        <f t="shared" si="2"/>
        <v>5.8869701726844585</v>
      </c>
    </row>
    <row r="6" spans="1:9" x14ac:dyDescent="0.25">
      <c r="A6" s="1" t="s">
        <v>34</v>
      </c>
      <c r="B6" s="25">
        <v>0.95</v>
      </c>
      <c r="C6" s="3">
        <v>0.9</v>
      </c>
      <c r="E6" s="1" t="s">
        <v>50</v>
      </c>
      <c r="F6" s="13">
        <f>$B$9</f>
        <v>0.02</v>
      </c>
      <c r="G6" s="15">
        <f t="shared" si="0"/>
        <v>4.591836734693878</v>
      </c>
      <c r="H6" s="6">
        <f t="shared" si="1"/>
        <v>229.59183673469389</v>
      </c>
      <c r="I6" s="15">
        <f t="shared" si="2"/>
        <v>4.4152276295133444</v>
      </c>
    </row>
    <row r="7" spans="1:9" x14ac:dyDescent="0.25">
      <c r="A7" s="1" t="s">
        <v>35</v>
      </c>
      <c r="B7" s="24">
        <v>0.03</v>
      </c>
      <c r="C7" s="18" t="s">
        <v>19</v>
      </c>
      <c r="E7" s="1" t="s">
        <v>51</v>
      </c>
      <c r="F7" s="14"/>
      <c r="G7" s="7"/>
      <c r="H7" s="8">
        <f>$B$5</f>
        <v>225</v>
      </c>
      <c r="I7" s="15">
        <f t="shared" si="2"/>
        <v>4.3269230769230766</v>
      </c>
    </row>
    <row r="8" spans="1:9" x14ac:dyDescent="0.25">
      <c r="A8" s="1" t="s">
        <v>36</v>
      </c>
      <c r="B8" s="24">
        <v>0.75</v>
      </c>
      <c r="C8" s="18" t="s">
        <v>22</v>
      </c>
      <c r="E8" s="1" t="s">
        <v>52</v>
      </c>
      <c r="F8" s="13">
        <f>SUM(F3:F6)</f>
        <v>0.35000000000000009</v>
      </c>
      <c r="G8" s="6">
        <f>SUM(G3:G6)</f>
        <v>107.20016167074539</v>
      </c>
      <c r="H8" s="1"/>
      <c r="I8" s="1"/>
    </row>
    <row r="9" spans="1:9" x14ac:dyDescent="0.25">
      <c r="A9" s="1" t="s">
        <v>37</v>
      </c>
      <c r="B9" s="24">
        <v>0.02</v>
      </c>
      <c r="C9" s="18" t="s">
        <v>25</v>
      </c>
      <c r="E9" s="1" t="s">
        <v>53</v>
      </c>
      <c r="F9" s="13">
        <f>G8/H7</f>
        <v>0.47644516298109063</v>
      </c>
      <c r="G9" s="18"/>
      <c r="H9" s="18"/>
      <c r="I9" s="1"/>
    </row>
    <row r="10" spans="1:9" x14ac:dyDescent="0.25">
      <c r="E10" s="9" t="s">
        <v>54</v>
      </c>
      <c r="F10" s="1"/>
      <c r="G10" s="1"/>
      <c r="H10" s="1"/>
      <c r="I10" s="1"/>
    </row>
    <row r="11" spans="1:9" x14ac:dyDescent="0.25">
      <c r="B11" s="11"/>
      <c r="C11" s="11"/>
      <c r="D11" s="11"/>
      <c r="E11" s="19" t="s">
        <v>55</v>
      </c>
      <c r="F11" s="19"/>
      <c r="G11" s="19"/>
      <c r="H11" s="19"/>
      <c r="I11" s="19"/>
    </row>
    <row r="12" spans="1:9" ht="31.5" customHeight="1" x14ac:dyDescent="0.25">
      <c r="A12" s="21" t="s">
        <v>41</v>
      </c>
      <c r="B12" s="21"/>
      <c r="C12" s="21"/>
      <c r="D12" s="21"/>
      <c r="E12" s="10" t="s">
        <v>56</v>
      </c>
      <c r="F12" s="17">
        <f>$H$6</f>
        <v>229.59183673469389</v>
      </c>
    </row>
    <row r="16" spans="1:9" x14ac:dyDescent="0.25">
      <c r="E16" s="1"/>
      <c r="F16" s="1"/>
      <c r="G16" s="1"/>
      <c r="H16" s="1"/>
      <c r="I16" s="1"/>
    </row>
    <row r="17" spans="7:9" x14ac:dyDescent="0.25">
      <c r="G17" s="1"/>
      <c r="H17" s="1"/>
      <c r="I17" s="1"/>
    </row>
  </sheetData>
  <sheetProtection algorithmName="SHA-512" hashValue="1WqGAL6wuA8QWWXWcU+itHI8SrvLLhmEK31udmmp68QuGXdLov4rO10/ixnh7lXi3pzEzUjdbB6t1GLgMFQylQ==" saltValue="WS+lwAPKT8eDhdUq0/UwlQ==" spinCount="100000" sheet="1" objects="1" scenarios="1" selectLockedCells="1"/>
  <mergeCells count="4">
    <mergeCell ref="A1:I1"/>
    <mergeCell ref="A2:B2"/>
    <mergeCell ref="E11:I11"/>
    <mergeCell ref="A12:D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AC1B-AA80-41E6-8C57-41C1737C8740}">
  <dimension ref="A1:I17"/>
  <sheetViews>
    <sheetView showGridLines="0" workbookViewId="0">
      <selection activeCell="B3" sqref="B3"/>
    </sheetView>
  </sheetViews>
  <sheetFormatPr baseColWidth="10" defaultColWidth="11.42578125" defaultRowHeight="15" x14ac:dyDescent="0.25"/>
  <cols>
    <col min="1" max="1" width="42.85546875" bestFit="1" customWidth="1"/>
    <col min="4" max="4" width="20.140625" customWidth="1"/>
    <col min="5" max="5" width="66.5703125" bestFit="1" customWidth="1"/>
    <col min="6" max="6" width="14.5703125" bestFit="1" customWidth="1"/>
    <col min="7" max="7" width="14" bestFit="1" customWidth="1"/>
    <col min="8" max="8" width="8.5703125" bestFit="1" customWidth="1"/>
    <col min="9" max="9" width="12.140625" bestFit="1" customWidth="1"/>
  </cols>
  <sheetData>
    <row r="1" spans="1:9" ht="28.5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22" t="s">
        <v>1</v>
      </c>
      <c r="B2" s="22"/>
      <c r="C2" s="1" t="s">
        <v>2</v>
      </c>
      <c r="E2" s="16" t="s">
        <v>3</v>
      </c>
      <c r="F2" s="4" t="s">
        <v>4</v>
      </c>
      <c r="G2" s="5" t="s">
        <v>5</v>
      </c>
      <c r="H2" s="5" t="s">
        <v>6</v>
      </c>
      <c r="I2" s="5" t="s">
        <v>7</v>
      </c>
    </row>
    <row r="3" spans="1:9" x14ac:dyDescent="0.25">
      <c r="A3" s="1" t="s">
        <v>8</v>
      </c>
      <c r="B3" s="23">
        <v>500</v>
      </c>
      <c r="C3" s="2" t="s">
        <v>9</v>
      </c>
      <c r="E3" s="1" t="s">
        <v>10</v>
      </c>
      <c r="F3" s="13">
        <f>100%-$B$6</f>
        <v>5.0000000000000044E-2</v>
      </c>
      <c r="G3" s="15">
        <f>H3*F3</f>
        <v>16.610008083537288</v>
      </c>
      <c r="H3" s="6">
        <f>H4/(100%-F3)</f>
        <v>332.20016167074544</v>
      </c>
      <c r="I3" s="15">
        <f>H3/52</f>
        <v>6.3884646475143354</v>
      </c>
    </row>
    <row r="4" spans="1:9" x14ac:dyDescent="0.25">
      <c r="A4" s="1" t="s">
        <v>11</v>
      </c>
      <c r="B4" s="24">
        <v>0.45</v>
      </c>
      <c r="C4" s="2" t="s">
        <v>12</v>
      </c>
      <c r="E4" s="1" t="s">
        <v>13</v>
      </c>
      <c r="F4" s="13">
        <f>B7</f>
        <v>0.03</v>
      </c>
      <c r="G4" s="15">
        <f t="shared" ref="G4:G6" si="0">H4*F4</f>
        <v>9.467704607616243</v>
      </c>
      <c r="H4" s="6">
        <f t="shared" ref="H4:H6" si="1">H5/(100%-F4)</f>
        <v>315.59015358720814</v>
      </c>
      <c r="I4" s="15">
        <f t="shared" ref="I4:I7" si="2">H4/52</f>
        <v>6.0690414151386181</v>
      </c>
    </row>
    <row r="5" spans="1:9" x14ac:dyDescent="0.25">
      <c r="A5" s="1" t="s">
        <v>14</v>
      </c>
      <c r="B5" s="12">
        <f>B3*B4</f>
        <v>225</v>
      </c>
      <c r="C5" s="2" t="s">
        <v>9</v>
      </c>
      <c r="E5" s="1" t="s">
        <v>15</v>
      </c>
      <c r="F5" s="13">
        <f>100%-$B$8</f>
        <v>0.25</v>
      </c>
      <c r="G5" s="15">
        <f t="shared" si="0"/>
        <v>76.530612244897966</v>
      </c>
      <c r="H5" s="6">
        <f t="shared" si="1"/>
        <v>306.12244897959187</v>
      </c>
      <c r="I5" s="15">
        <f t="shared" si="2"/>
        <v>5.8869701726844585</v>
      </c>
    </row>
    <row r="6" spans="1:9" x14ac:dyDescent="0.25">
      <c r="A6" s="1" t="s">
        <v>16</v>
      </c>
      <c r="B6" s="25">
        <v>0.95</v>
      </c>
      <c r="C6" s="3">
        <v>0.9</v>
      </c>
      <c r="E6" s="1" t="s">
        <v>17</v>
      </c>
      <c r="F6" s="13">
        <f>$B$9</f>
        <v>0.02</v>
      </c>
      <c r="G6" s="15">
        <f t="shared" si="0"/>
        <v>4.591836734693878</v>
      </c>
      <c r="H6" s="6">
        <f t="shared" si="1"/>
        <v>229.59183673469389</v>
      </c>
      <c r="I6" s="15">
        <f t="shared" si="2"/>
        <v>4.4152276295133444</v>
      </c>
    </row>
    <row r="7" spans="1:9" x14ac:dyDescent="0.25">
      <c r="A7" s="1" t="s">
        <v>18</v>
      </c>
      <c r="B7" s="24">
        <v>0.03</v>
      </c>
      <c r="C7" s="2" t="s">
        <v>19</v>
      </c>
      <c r="E7" s="1" t="s">
        <v>20</v>
      </c>
      <c r="F7" s="14"/>
      <c r="G7" s="7"/>
      <c r="H7" s="8">
        <f>$B$5</f>
        <v>225</v>
      </c>
      <c r="I7" s="15">
        <f t="shared" si="2"/>
        <v>4.3269230769230766</v>
      </c>
    </row>
    <row r="8" spans="1:9" x14ac:dyDescent="0.25">
      <c r="A8" s="1" t="s">
        <v>21</v>
      </c>
      <c r="B8" s="24">
        <v>0.75</v>
      </c>
      <c r="C8" s="2" t="s">
        <v>22</v>
      </c>
      <c r="E8" s="1" t="s">
        <v>23</v>
      </c>
      <c r="F8" s="13">
        <f>SUM(F3:F6)</f>
        <v>0.35000000000000009</v>
      </c>
      <c r="G8" s="6">
        <f>SUM(G3:G6)</f>
        <v>107.20016167074539</v>
      </c>
      <c r="H8" s="1"/>
      <c r="I8" s="1"/>
    </row>
    <row r="9" spans="1:9" x14ac:dyDescent="0.25">
      <c r="A9" s="1" t="s">
        <v>24</v>
      </c>
      <c r="B9" s="24">
        <v>0.02</v>
      </c>
      <c r="C9" s="2" t="s">
        <v>25</v>
      </c>
      <c r="E9" s="1" t="s">
        <v>26</v>
      </c>
      <c r="F9" s="13">
        <f>G8/H7</f>
        <v>0.47644516298109063</v>
      </c>
      <c r="G9" s="2"/>
      <c r="H9" s="2"/>
      <c r="I9" s="1"/>
    </row>
    <row r="10" spans="1:9" x14ac:dyDescent="0.25">
      <c r="E10" s="9" t="s">
        <v>27</v>
      </c>
      <c r="F10" s="1"/>
      <c r="G10" s="1"/>
      <c r="H10" s="1"/>
      <c r="I10" s="1"/>
    </row>
    <row r="11" spans="1:9" x14ac:dyDescent="0.25">
      <c r="B11" s="11"/>
      <c r="C11" s="11"/>
      <c r="D11" s="11"/>
      <c r="E11" s="19" t="s">
        <v>28</v>
      </c>
      <c r="F11" s="19"/>
      <c r="G11" s="19"/>
      <c r="H11" s="19"/>
      <c r="I11" s="19"/>
    </row>
    <row r="12" spans="1:9" ht="31.5" customHeight="1" x14ac:dyDescent="0.25">
      <c r="A12" s="21" t="s">
        <v>29</v>
      </c>
      <c r="B12" s="21"/>
      <c r="C12" s="21"/>
      <c r="D12" s="21"/>
      <c r="E12" s="10" t="s">
        <v>30</v>
      </c>
      <c r="F12" s="17">
        <f>$H$6</f>
        <v>229.59183673469389</v>
      </c>
    </row>
    <row r="16" spans="1:9" x14ac:dyDescent="0.25">
      <c r="E16" s="1"/>
      <c r="F16" s="1"/>
      <c r="G16" s="1"/>
      <c r="H16" s="1"/>
      <c r="I16" s="1"/>
    </row>
    <row r="17" spans="7:9" x14ac:dyDescent="0.25">
      <c r="G17" s="1"/>
      <c r="H17" s="1"/>
      <c r="I17" s="1"/>
    </row>
  </sheetData>
  <sheetProtection algorithmName="SHA-512" hashValue="htE0wAJuC3IPkqcZ6I33xgZUFMdGlAhHwZBc+z0xtl9MHhOqa88H7XbCgN568CFz2WItlI7gvEm9oEeh0aGKlw==" saltValue="O5C1WG0p2wVNj7nMGtLNRQ==" spinCount="100000" sheet="1" objects="1" scenarios="1" selectLockedCells="1"/>
  <mergeCells count="4">
    <mergeCell ref="E11:I11"/>
    <mergeCell ref="A1:I1"/>
    <mergeCell ref="A12:D12"/>
    <mergeCell ref="A2:B2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D176E80F23A4FADA8587631CC4230" ma:contentTypeVersion="16" ma:contentTypeDescription="Create a new document." ma:contentTypeScope="" ma:versionID="4c154f25154da2d608f1f4d87638bdff">
  <xsd:schema xmlns:xsd="http://www.w3.org/2001/XMLSchema" xmlns:xs="http://www.w3.org/2001/XMLSchema" xmlns:p="http://schemas.microsoft.com/office/2006/metadata/properties" xmlns:ns2="788f7ef1-7d11-4867-9961-91c8146f80ac" xmlns:ns3="37f470d0-65d9-41d7-b1cc-62092f76005f" targetNamespace="http://schemas.microsoft.com/office/2006/metadata/properties" ma:root="true" ma:fieldsID="44f60d07513efec55dfe01a248fc15d7" ns2:_="" ns3:_="">
    <xsd:import namespace="788f7ef1-7d11-4867-9961-91c8146f80ac"/>
    <xsd:import namespace="37f470d0-65d9-41d7-b1cc-62092f760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f7ef1-7d11-4867-9961-91c8146f8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4d27e26-2211-42b4-aab9-a665e9668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470d0-65d9-41d7-b1cc-62092f760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071fc2-ea8e-47e6-8557-c420309db7fa}" ma:internalName="TaxCatchAll" ma:showField="CatchAllData" ma:web="37f470d0-65d9-41d7-b1cc-62092f760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23D4A-CB5F-4705-A25D-7046B76CC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D1DFF-7452-4186-BB07-308D71189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f7ef1-7d11-4867-9961-91c8146f80ac"/>
    <ds:schemaRef ds:uri="37f470d0-65d9-41d7-b1cc-62092f760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English</vt:lpstr>
      <vt:lpstr>Deutsch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Berger</dc:creator>
  <cp:keywords/>
  <dc:description/>
  <cp:lastModifiedBy>Barbara Berger</cp:lastModifiedBy>
  <cp:revision/>
  <dcterms:created xsi:type="dcterms:W3CDTF">2023-06-30T08:39:31Z</dcterms:created>
  <dcterms:modified xsi:type="dcterms:W3CDTF">2023-07-04T07:21:32Z</dcterms:modified>
  <cp:category/>
  <cp:contentStatus/>
</cp:coreProperties>
</file>