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nsplc-my.sharepoint.com/personal/will_lopez_genusplc_com/Documents/Documents/FVG/FVG Latest from FG with Tool/"/>
    </mc:Choice>
  </mc:AlternateContent>
  <xr:revisionPtr revIDLastSave="27" documentId="8_{617A97EA-3711-4678-A7F4-92F70791FC35}" xr6:coauthVersionLast="47" xr6:coauthVersionMax="47" xr10:uidLastSave="{EFFB2669-6F85-4389-8662-DD186075AD4E}"/>
  <workbookProtection workbookAlgorithmName="SHA-512" workbookHashValue="/O1TOGgwcnQDWSMHiMD3NgF4fcl0izHZ8JwGJVqx2m20yj+4DNv3sJ4+hh6PZO+Qa+EL0bU+fjKjMEXNzrRJDA==" workbookSaltValue="G3KIfGFX9DtgutwGg44mPg==" workbookSpinCount="100000" lockStructure="1"/>
  <bookViews>
    <workbookView xWindow="14040" yWindow="-16320" windowWidth="29040" windowHeight="15840" xr2:uid="{9F3B4A0C-D095-46A6-87DE-0DEEE8C2397B}"/>
  </bookViews>
  <sheets>
    <sheet name="Gilt Pool Calcul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C5" i="1"/>
  <c r="I10" i="1" s="1"/>
  <c r="J10" i="1" s="1"/>
  <c r="G9" i="1"/>
  <c r="G7" i="1"/>
  <c r="G8" i="1"/>
  <c r="G11" i="1" l="1"/>
  <c r="I9" i="1"/>
  <c r="G17" i="1" s="1"/>
  <c r="J9" i="1" l="1"/>
  <c r="I8" i="1"/>
  <c r="H9" i="1"/>
  <c r="H8" i="1" l="1"/>
  <c r="J8" i="1"/>
  <c r="I7" i="1"/>
  <c r="I6" i="1" s="1"/>
  <c r="H6" i="1" l="1"/>
  <c r="J6" i="1"/>
  <c r="H7" i="1"/>
  <c r="H11" i="1" s="1"/>
  <c r="G12" i="1" s="1"/>
  <c r="J7" i="1"/>
</calcChain>
</file>

<file path=xl/sharedStrings.xml><?xml version="1.0" encoding="utf-8"?>
<sst xmlns="http://schemas.openxmlformats.org/spreadsheetml/2006/main" count="32" uniqueCount="31">
  <si>
    <t>GILT POOL CALCULATION TOOL</t>
  </si>
  <si>
    <t>Sow Unit</t>
  </si>
  <si>
    <t>Replacement rate</t>
  </si>
  <si>
    <t>Amount of gilts needs per year</t>
  </si>
  <si>
    <t>Gilt Pool production per year</t>
  </si>
  <si>
    <t># Gilts/yr</t>
  </si>
  <si>
    <t># Gilts/wk*</t>
  </si>
  <si>
    <t>Selection, %</t>
  </si>
  <si>
    <t>Gilt at Selection</t>
  </si>
  <si>
    <t>% of selected gilts that won't be bred</t>
  </si>
  <si>
    <t>Gilts at Heat Detection</t>
  </si>
  <si>
    <t>Gilts to Breed (Goal)</t>
  </si>
  <si>
    <t>Gilt pool factor</t>
  </si>
  <si>
    <t xml:space="preserve">* weekly calculation could be affected due to decimals </t>
  </si>
  <si>
    <t>( Gilts Needs x (100% + Gilt Pool Factor, %) ) = Gilt needs at wean</t>
  </si>
  <si>
    <t># Full Value Gilts:</t>
  </si>
  <si>
    <t>Pre-weaning selection</t>
  </si>
  <si>
    <t>Gilts Pre-weaning</t>
  </si>
  <si>
    <t>Gilts Weaned</t>
  </si>
  <si>
    <t>% No-select</t>
  </si>
  <si>
    <t xml:space="preserve">#No-select </t>
  </si>
  <si>
    <t>Total losses from Pre-wean to breed</t>
  </si>
  <si>
    <t>Reference</t>
  </si>
  <si>
    <t>-</t>
  </si>
  <si>
    <t>&lt; 4.5%</t>
  </si>
  <si>
    <t>60 - 80%</t>
  </si>
  <si>
    <t>&lt; 3%</t>
  </si>
  <si>
    <t>45 - 55%</t>
  </si>
  <si>
    <t>Cells in green color should be used for your input to calculate gilt pool needs</t>
  </si>
  <si>
    <r>
      <t>Wean to selection losses, %</t>
    </r>
    <r>
      <rPr>
        <sz val="11"/>
        <color rgb="FFFF0000"/>
        <rFont val="Calibri"/>
        <family val="2"/>
        <scheme val="minor"/>
      </rPr>
      <t>*</t>
    </r>
  </si>
  <si>
    <r>
      <rPr>
        <i/>
        <sz val="11"/>
        <color rgb="FFFF0000"/>
        <rFont val="Calibri"/>
        <family val="2"/>
        <scheme val="minor"/>
      </rPr>
      <t>*</t>
    </r>
    <r>
      <rPr>
        <i/>
        <sz val="8"/>
        <color theme="1"/>
        <rFont val="Calibri"/>
        <family val="2"/>
        <scheme val="minor"/>
      </rPr>
      <t>Wean to selection losess includes: Mortality, culls and acclimation losses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</si>
</sst>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0" borderId="0" xfId="0" applyAlignment="1">
      <alignment horizontal="left" indent="6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9" fontId="0" fillId="0" borderId="0" xfId="1" applyFont="1"/>
    <xf numFmtId="3" fontId="0" fillId="5" borderId="0" xfId="0" applyNumberFormat="1" applyFill="1" applyProtection="1">
      <protection locked="0"/>
    </xf>
    <xf numFmtId="9" fontId="0" fillId="5" borderId="0" xfId="0" applyNumberFormat="1" applyFill="1" applyProtection="1">
      <protection locked="0"/>
    </xf>
    <xf numFmtId="3" fontId="0" fillId="5" borderId="0" xfId="0" applyNumberFormat="1" applyFill="1" applyAlignment="1" applyProtection="1">
      <alignment horizontal="right"/>
      <protection locked="0"/>
    </xf>
    <xf numFmtId="9" fontId="0" fillId="5" borderId="0" xfId="1" applyFont="1" applyFill="1" applyAlignment="1" applyProtection="1">
      <alignment horizontal="right"/>
      <protection locked="0"/>
    </xf>
    <xf numFmtId="0" fontId="6" fillId="0" borderId="0" xfId="0" applyFont="1"/>
    <xf numFmtId="0" fontId="7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Gilt Pool Calculation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'Gilt Pool Calculation'!$F$6:$F$10</c:f>
              <c:strCache>
                <c:ptCount val="5"/>
                <c:pt idx="0">
                  <c:v>Gilts Pre-weaning</c:v>
                </c:pt>
                <c:pt idx="1">
                  <c:v>Gilts Weaned</c:v>
                </c:pt>
                <c:pt idx="2">
                  <c:v>Gilt at Selection</c:v>
                </c:pt>
                <c:pt idx="3">
                  <c:v>Gilts at Heat Detection</c:v>
                </c:pt>
                <c:pt idx="4">
                  <c:v>Gilts to Breed (Goal)</c:v>
                </c:pt>
              </c:strCache>
            </c:strRef>
          </c:cat>
          <c:val>
            <c:numRef>
              <c:f>'Gilt Pool Calculation'!$I$6:$I$10</c:f>
              <c:numCache>
                <c:formatCode>#,##0</c:formatCode>
                <c:ptCount val="5"/>
                <c:pt idx="0">
                  <c:v>6510.7566752664388</c:v>
                </c:pt>
                <c:pt idx="1">
                  <c:v>5859.6810077397949</c:v>
                </c:pt>
                <c:pt idx="2">
                  <c:v>5508.1001472754069</c:v>
                </c:pt>
                <c:pt idx="3">
                  <c:v>3855.6701030927843</c:v>
                </c:pt>
                <c:pt idx="4">
                  <c:v>3740.0000000000005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9-4A67-A818-9E639A61F03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62055967"/>
        <c:axId val="662049311"/>
      </c:barChart>
      <c:catAx>
        <c:axId val="662055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049311"/>
        <c:crosses val="autoZero"/>
        <c:auto val="1"/>
        <c:lblAlgn val="ctr"/>
        <c:lblOffset val="100"/>
        <c:noMultiLvlLbl val="0"/>
      </c:catAx>
      <c:valAx>
        <c:axId val="66204931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Gilt</a:t>
                </a:r>
                <a:r>
                  <a:rPr lang="en-US" baseline="0"/>
                  <a:t> pool size/year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05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523242</xdr:colOff>
      <xdr:row>13</xdr:row>
      <xdr:rowOff>17145</xdr:rowOff>
    </xdr:from>
    <xdr:to>
      <xdr:col>4</xdr:col>
      <xdr:colOff>777240</xdr:colOff>
      <xdr:row>26</xdr:row>
      <xdr:rowOff>50165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38F771-6FD1-4266-9028-9FDB48173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404495</xdr:colOff>
      <xdr:row>0</xdr:row>
      <xdr:rowOff>71755</xdr:rowOff>
    </xdr:from>
    <xdr:to>
      <xdr:col>9</xdr:col>
      <xdr:colOff>752021</xdr:colOff>
      <xdr:row>2</xdr:row>
      <xdr:rowOff>161354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9C6882-7C18-B047-8F37-5FCFE2CA5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8295" y="71755"/>
          <a:ext cx="328930" cy="452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12CC-AA68-46FC-824C-909A422E4BBE}">
  <sheetPr codeName="Sheet1"/>
  <dimension ref="B1:W17"/>
  <sheetViews>
    <sheetView showGridLines="0" tabSelected="1" zoomScale="140" zoomScaleNormal="140" workbookViewId="0">
      <selection activeCell="C9" sqref="C9"/>
    </sheetView>
  </sheetViews>
  <sheetFormatPr defaultRowHeight="14.5" x14ac:dyDescent="0.35"/>
  <cols>
    <col min="2" max="2" width="32.453125" customWidth="1"/>
    <col min="3" max="3" width="8.26953125" customWidth="1"/>
    <col min="4" max="4" width="9.08984375" customWidth="1"/>
    <col min="5" max="5" width="10.36328125" customWidth="1"/>
    <col min="6" max="6" width="30.90625" customWidth="1"/>
    <col min="7" max="7" width="10.81640625" customWidth="1"/>
    <col min="8" max="8" width="11.26953125" customWidth="1"/>
    <col min="9" max="9" width="10.1796875" customWidth="1"/>
    <col min="10" max="10" width="10.81640625" customWidth="1"/>
    <col min="23" max="23" width="8.7265625" style="19" hidden="1" customWidth="1"/>
  </cols>
  <sheetData>
    <row r="1" spans="2:23" x14ac:dyDescent="0.35">
      <c r="B1" s="5" t="s">
        <v>0</v>
      </c>
      <c r="W1" s="19">
        <v>0.6</v>
      </c>
    </row>
    <row r="2" spans="2:23" x14ac:dyDescent="0.35">
      <c r="B2" s="5"/>
      <c r="D2" t="s">
        <v>22</v>
      </c>
      <c r="W2" s="19">
        <v>0.65</v>
      </c>
    </row>
    <row r="3" spans="2:23" x14ac:dyDescent="0.35">
      <c r="B3" t="s">
        <v>1</v>
      </c>
      <c r="C3" s="20">
        <v>6800</v>
      </c>
      <c r="D3" s="18" t="s">
        <v>23</v>
      </c>
      <c r="W3" s="19">
        <v>0.7</v>
      </c>
    </row>
    <row r="4" spans="2:23" x14ac:dyDescent="0.35">
      <c r="B4" t="s">
        <v>2</v>
      </c>
      <c r="C4" s="21">
        <v>0.55000000000000004</v>
      </c>
      <c r="D4" s="18" t="s">
        <v>27</v>
      </c>
      <c r="W4" s="19">
        <v>0.75</v>
      </c>
    </row>
    <row r="5" spans="2:23" x14ac:dyDescent="0.35">
      <c r="B5" t="s">
        <v>3</v>
      </c>
      <c r="C5" s="22">
        <f>C3*C4</f>
        <v>3740.0000000000005</v>
      </c>
      <c r="D5" s="18" t="s">
        <v>23</v>
      </c>
      <c r="F5" s="13" t="s">
        <v>4</v>
      </c>
      <c r="G5" s="13" t="s">
        <v>19</v>
      </c>
      <c r="H5" s="14" t="s">
        <v>20</v>
      </c>
      <c r="I5" s="14" t="s">
        <v>5</v>
      </c>
      <c r="J5" s="14" t="s">
        <v>6</v>
      </c>
      <c r="W5" s="19">
        <v>0.8</v>
      </c>
    </row>
    <row r="6" spans="2:23" x14ac:dyDescent="0.35">
      <c r="B6" t="s">
        <v>16</v>
      </c>
      <c r="C6" s="23">
        <v>0.9</v>
      </c>
      <c r="D6" s="9">
        <v>0.9</v>
      </c>
      <c r="F6" t="s">
        <v>17</v>
      </c>
      <c r="G6" s="8">
        <f>100%-$C$6</f>
        <v>9.9999999999999978E-2</v>
      </c>
      <c r="H6" s="6">
        <f>I6*G6</f>
        <v>651.07566752664377</v>
      </c>
      <c r="I6" s="6">
        <f>I7/(100%-G6)</f>
        <v>6510.7566752664388</v>
      </c>
      <c r="J6" s="6">
        <f>I6/52</f>
        <v>125.20685913973921</v>
      </c>
    </row>
    <row r="7" spans="2:23" x14ac:dyDescent="0.35">
      <c r="B7" t="s">
        <v>29</v>
      </c>
      <c r="C7" s="21">
        <v>0.06</v>
      </c>
      <c r="D7" s="8" t="s">
        <v>24</v>
      </c>
      <c r="F7" t="s">
        <v>18</v>
      </c>
      <c r="G7" s="8">
        <f>$C$7</f>
        <v>0.06</v>
      </c>
      <c r="H7" s="6">
        <f>I7*G7</f>
        <v>351.58086046438768</v>
      </c>
      <c r="I7" s="6">
        <f>I8/(100%-G7)</f>
        <v>5859.6810077397949</v>
      </c>
      <c r="J7" s="6">
        <f>I7/52</f>
        <v>112.68617322576529</v>
      </c>
    </row>
    <row r="8" spans="2:23" x14ac:dyDescent="0.35">
      <c r="B8" t="s">
        <v>7</v>
      </c>
      <c r="C8" s="21">
        <v>0.7</v>
      </c>
      <c r="D8" s="9" t="s">
        <v>25</v>
      </c>
      <c r="F8" t="s">
        <v>8</v>
      </c>
      <c r="G8" s="8">
        <f>100%-$C$8</f>
        <v>0.30000000000000004</v>
      </c>
      <c r="H8" s="6">
        <f>I8*G8</f>
        <v>1652.4300441826224</v>
      </c>
      <c r="I8" s="6">
        <f>I9/(100%-G8)</f>
        <v>5508.1001472754069</v>
      </c>
      <c r="J8" s="6">
        <f t="shared" ref="J8:J9" si="0">I8/52</f>
        <v>105.92500283221936</v>
      </c>
      <c r="K8" s="10"/>
    </row>
    <row r="9" spans="2:23" x14ac:dyDescent="0.35">
      <c r="B9" t="s">
        <v>9</v>
      </c>
      <c r="C9" s="21">
        <v>0.03</v>
      </c>
      <c r="D9" s="9" t="s">
        <v>26</v>
      </c>
      <c r="E9" s="1"/>
      <c r="F9" t="s">
        <v>10</v>
      </c>
      <c r="G9" s="8">
        <f>$C$9</f>
        <v>0.03</v>
      </c>
      <c r="H9" s="6">
        <f>I9*G9</f>
        <v>115.67010309278352</v>
      </c>
      <c r="I9" s="6">
        <f>I10/(100%-G9)</f>
        <v>3855.6701030927843</v>
      </c>
      <c r="J9" s="6">
        <f t="shared" si="0"/>
        <v>74.14750198255355</v>
      </c>
      <c r="K9" s="10"/>
    </row>
    <row r="10" spans="2:23" x14ac:dyDescent="0.35">
      <c r="D10" s="9"/>
      <c r="E10" s="1"/>
      <c r="F10" t="s">
        <v>11</v>
      </c>
      <c r="G10" s="11"/>
      <c r="H10" s="12"/>
      <c r="I10" s="7">
        <f>$C$5</f>
        <v>3740.0000000000005</v>
      </c>
      <c r="J10" s="6">
        <f>I10/52</f>
        <v>71.923076923076934</v>
      </c>
      <c r="K10" s="10"/>
    </row>
    <row r="11" spans="2:23" x14ac:dyDescent="0.35">
      <c r="B11" s="25" t="s">
        <v>28</v>
      </c>
      <c r="F11" t="s">
        <v>21</v>
      </c>
      <c r="G11" s="8">
        <f>SUM(G6:G9)</f>
        <v>0.49</v>
      </c>
      <c r="H11" s="6">
        <f>SUM(H7:H9)</f>
        <v>2119.6810077397936</v>
      </c>
      <c r="I11" s="10"/>
      <c r="K11" s="10"/>
    </row>
    <row r="12" spans="2:23" x14ac:dyDescent="0.35">
      <c r="B12" s="24" t="s">
        <v>30</v>
      </c>
      <c r="F12" t="s">
        <v>12</v>
      </c>
      <c r="G12" s="8">
        <f>H11/I10</f>
        <v>0.56675962773791266</v>
      </c>
      <c r="H12" s="9"/>
      <c r="I12" s="6"/>
    </row>
    <row r="13" spans="2:23" x14ac:dyDescent="0.35">
      <c r="F13" s="16" t="s">
        <v>13</v>
      </c>
      <c r="G13" s="3"/>
      <c r="H13" s="2"/>
    </row>
    <row r="15" spans="2:23" x14ac:dyDescent="0.35">
      <c r="F15" s="15" t="s">
        <v>14</v>
      </c>
    </row>
    <row r="16" spans="2:23" x14ac:dyDescent="0.35">
      <c r="G16" s="4"/>
    </row>
    <row r="17" spans="6:7" x14ac:dyDescent="0.35">
      <c r="F17" s="17" t="s">
        <v>15</v>
      </c>
      <c r="G17" s="10">
        <f>I9</f>
        <v>3855.6701030927843</v>
      </c>
    </row>
  </sheetData>
  <sheetProtection algorithmName="SHA-512" hashValue="Lh77+QvjEdzkDzBFtcYabbFQIvOK/KEaTJ+uhfknfyMoh7ZUPonY+AMFKxlwGLpOQf3aHOqsJ3O3lZNw+nZAVg==" saltValue="N3jiSV7Kh72iuoH9MkfvjA==" spinCount="100000" sheet="1" objects="1" scenarios="1"/>
  <dataValidations count="1">
    <dataValidation type="list" allowBlank="1" showInputMessage="1" showErrorMessage="1" sqref="C8" xr:uid="{241ADBDE-553D-4337-9BC2-C35E518E15BE}">
      <formula1>$W$1:$W$5</formula1>
    </dataValidation>
  </dataValidations>
  <pageMargins left="0.7" right="0.7" top="0.75" bottom="0.75" header="0.3" footer="0.3"/>
  <pageSetup orientation="portrait" r:id="rId1"/>
  <ignoredErrors>
    <ignoredError sqref="C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BBC3D294A6484FBAE6436DA6BABE9A" ma:contentTypeVersion="12" ma:contentTypeDescription="Create a new document." ma:contentTypeScope="" ma:versionID="934886f94cc1f903c159865a06431960">
  <xsd:schema xmlns:xsd="http://www.w3.org/2001/XMLSchema" xmlns:xs="http://www.w3.org/2001/XMLSchema" xmlns:p="http://schemas.microsoft.com/office/2006/metadata/properties" xmlns:ns2="28854084-c380-4fdd-afb2-8c5ded4442fa" xmlns:ns3="3db2e196-565f-4a28-a9ca-9cda0929e0a2" targetNamespace="http://schemas.microsoft.com/office/2006/metadata/properties" ma:root="true" ma:fieldsID="89b7b649f96d10f6c0ceceb24e5e981a" ns2:_="" ns3:_="">
    <xsd:import namespace="28854084-c380-4fdd-afb2-8c5ded4442fa"/>
    <xsd:import namespace="3db2e196-565f-4a28-a9ca-9cda0929e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54084-c380-4fdd-afb2-8c5ded444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2e196-565f-4a28-a9ca-9cda0929e0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6F6D28-0C25-4C5E-A5B9-DA3A70C89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54084-c380-4fdd-afb2-8c5ded4442fa"/>
    <ds:schemaRef ds:uri="3db2e196-565f-4a28-a9ca-9cda0929e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10D3FA-0393-4910-AAFB-DC57ACCFAB6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C31DB6-F324-4B82-BA58-5AE6EC22E2A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e79107-9099-4b15-b44a-c6a7311443a3}" enabled="0" method="" siteId="{cee79107-9099-4b15-b44a-c6a7311443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Gilt Pool 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Gomez</dc:creator>
  <cp:keywords/>
  <dc:description/>
  <cp:lastModifiedBy>Will Lopez</cp:lastModifiedBy>
  <cp:revision/>
  <dcterms:created xsi:type="dcterms:W3CDTF">2022-08-10T16:31:50Z</dcterms:created>
  <dcterms:modified xsi:type="dcterms:W3CDTF">2023-02-13T15:44:23Z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0x0101001CBBC3D294A6484FBAE6436DA6BABE9A</vt:lpwstr>
  </property>
</Properties>
</file>