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C:\Users\amarek\Downloads\"/>
    </mc:Choice>
  </mc:AlternateContent>
  <xr:revisionPtr revIDLastSave="0" documentId="8_{5DEC330C-B5C1-4010-BCE5-B85A53009FB8}" xr6:coauthVersionLast="46" xr6:coauthVersionMax="46" xr10:uidLastSave="{00000000-0000-0000-0000-000000000000}"/>
  <bookViews>
    <workbookView xWindow="28680" yWindow="-120" windowWidth="29040" windowHeight="15840" activeTab="1" xr2:uid="{00000000-000D-0000-FFFF-FFFF00000000}"/>
  </bookViews>
  <sheets>
    <sheet name="Instruction" sheetId="16" r:id="rId1"/>
    <sheet name="Seasonal Formulation" sheetId="7" r:id="rId2"/>
    <sheet name="GC" sheetId="6" state="hidden" r:id="rId3"/>
    <sheet name="Calendar" sheetId="12" state="hidden" r:id="rId4"/>
    <sheet name="Schedule" sheetId="15" state="hidden" r:id="rId5"/>
    <sheet name="Sheet7" sheetId="10" state="hidden" r:id="rId6"/>
  </sheets>
  <definedNames>
    <definedName name="_xlnm._FilterDatabase" localSheetId="4" hidden="1">Schedule!$A$1:$F$19</definedName>
    <definedName name="_xlnm.Print_Area" localSheetId="3">Calendar!$A$1:$Z$30</definedName>
    <definedName name="_xlnm.Print_Area" localSheetId="1">'Seasonal Formulation'!$A$1:$R$150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6" i="7" l="1"/>
  <c r="H57" i="7"/>
  <c r="H58" i="7"/>
  <c r="H59" i="7"/>
  <c r="H60" i="7"/>
  <c r="H55" i="7"/>
  <c r="T1" i="12" l="1"/>
  <c r="E50" i="7"/>
  <c r="E49" i="7"/>
  <c r="E48" i="7"/>
  <c r="C24" i="7" s="1"/>
  <c r="E47" i="7"/>
  <c r="C23" i="7" s="1"/>
  <c r="E46" i="7"/>
  <c r="C22" i="7" s="1"/>
  <c r="E45" i="7"/>
  <c r="C21" i="7" s="1"/>
  <c r="E44" i="7"/>
  <c r="C20" i="7" s="1"/>
  <c r="E43" i="7"/>
  <c r="C19" i="7" s="1"/>
  <c r="E42" i="7"/>
  <c r="D42" i="7"/>
  <c r="C26" i="7"/>
  <c r="B26" i="7" s="1"/>
  <c r="C25" i="7"/>
  <c r="B25" i="7" s="1"/>
  <c r="B18" i="7"/>
  <c r="H16" i="7"/>
  <c r="L16" i="7"/>
  <c r="J16" i="7"/>
  <c r="N16" i="7"/>
  <c r="D4" i="6"/>
  <c r="C4" i="6"/>
  <c r="B4" i="6"/>
  <c r="H18" i="6"/>
  <c r="D15" i="6" s="1"/>
  <c r="H17" i="6"/>
  <c r="D14" i="6" s="1"/>
  <c r="H16" i="6"/>
  <c r="D13" i="6"/>
  <c r="B13" i="6" s="1"/>
  <c r="C13" i="6"/>
  <c r="H15" i="6"/>
  <c r="D12" i="6" s="1"/>
  <c r="H14" i="6"/>
  <c r="D11" i="6"/>
  <c r="C11" i="6" s="1"/>
  <c r="H13" i="6"/>
  <c r="D10" i="6"/>
  <c r="H12" i="6"/>
  <c r="D9" i="6"/>
  <c r="C9" i="6" s="1"/>
  <c r="H11" i="6"/>
  <c r="D8" i="6"/>
  <c r="C8" i="6" s="1"/>
  <c r="H10" i="6"/>
  <c r="D7" i="6" s="1"/>
  <c r="H9" i="6"/>
  <c r="D6" i="6"/>
  <c r="H8" i="6"/>
  <c r="D5" i="6" s="1"/>
  <c r="B6" i="6"/>
  <c r="C6" i="6"/>
  <c r="B8" i="6"/>
  <c r="B11" i="6"/>
  <c r="B10" i="6"/>
  <c r="C10" i="6"/>
  <c r="O25" i="7"/>
  <c r="B14" i="6" l="1"/>
  <c r="C14" i="6"/>
  <c r="C12" i="6"/>
  <c r="B12" i="6"/>
  <c r="B5" i="6"/>
  <c r="C5" i="6"/>
  <c r="D16" i="6"/>
  <c r="B15" i="6"/>
  <c r="C15" i="6"/>
  <c r="C7" i="6"/>
  <c r="B7" i="6"/>
  <c r="Q26" i="7"/>
  <c r="Z12" i="12" s="1"/>
  <c r="C3" i="15" s="1"/>
  <c r="D3" i="15" s="1"/>
  <c r="F3" i="15" s="1"/>
  <c r="K25" i="7"/>
  <c r="Q25" i="7"/>
  <c r="Z11" i="12" s="1"/>
  <c r="C5" i="15" s="1"/>
  <c r="A5" i="15" s="1"/>
  <c r="B5" i="15" s="1"/>
  <c r="H25" i="7"/>
  <c r="B9" i="6"/>
  <c r="L25" i="7"/>
  <c r="M25" i="7"/>
  <c r="J25" i="7"/>
  <c r="F25" i="7"/>
  <c r="I25" i="7"/>
  <c r="P25" i="7"/>
  <c r="Y11" i="12" s="1"/>
  <c r="C4" i="15" s="1"/>
  <c r="D4" i="15" s="1"/>
  <c r="F4" i="15" s="1"/>
  <c r="H26" i="7"/>
  <c r="G26" i="7"/>
  <c r="L26" i="7"/>
  <c r="J26" i="7"/>
  <c r="N26" i="7" s="1"/>
  <c r="F26" i="7"/>
  <c r="M26" i="7"/>
  <c r="K26" i="7"/>
  <c r="O26" i="7"/>
  <c r="I26" i="7"/>
  <c r="P26" i="7"/>
  <c r="Y12" i="12" s="1"/>
  <c r="C2" i="15" s="1"/>
  <c r="E2" i="15" s="1"/>
  <c r="D26" i="7"/>
  <c r="D50" i="7" s="1"/>
  <c r="C18" i="7"/>
  <c r="D19" i="7"/>
  <c r="B19" i="7"/>
  <c r="B20" i="7" s="1"/>
  <c r="B21" i="7" s="1"/>
  <c r="B22" i="7" s="1"/>
  <c r="B23" i="7" s="1"/>
  <c r="D21" i="7"/>
  <c r="D45" i="7" s="1"/>
  <c r="F21" i="7" s="1"/>
  <c r="G20" i="7"/>
  <c r="N25" i="7"/>
  <c r="D20" i="7"/>
  <c r="D44" i="7" s="1"/>
  <c r="G21" i="7"/>
  <c r="G23" i="7"/>
  <c r="D23" i="7"/>
  <c r="D47" i="7" s="1"/>
  <c r="Q23" i="7"/>
  <c r="Z9" i="12" s="1"/>
  <c r="C9" i="15" s="1"/>
  <c r="B24" i="7"/>
  <c r="K24" i="7"/>
  <c r="G24" i="7"/>
  <c r="O24" i="7"/>
  <c r="J24" i="7"/>
  <c r="Q24" i="7"/>
  <c r="Z10" i="12" s="1"/>
  <c r="C7" i="15" s="1"/>
  <c r="D24" i="7"/>
  <c r="D48" i="7" s="1"/>
  <c r="H24" i="7"/>
  <c r="L24" i="7"/>
  <c r="P24" i="7"/>
  <c r="Y10" i="12" s="1"/>
  <c r="C6" i="15" s="1"/>
  <c r="I24" i="7"/>
  <c r="M24" i="7"/>
  <c r="F24" i="7"/>
  <c r="D22" i="7"/>
  <c r="D46" i="7" s="1"/>
  <c r="F22" i="7" s="1"/>
  <c r="G22" i="7"/>
  <c r="D25" i="7"/>
  <c r="D49" i="7" s="1"/>
  <c r="G25" i="7"/>
  <c r="B16" i="6" l="1"/>
  <c r="C16" i="6"/>
  <c r="D17" i="6"/>
  <c r="D5" i="15"/>
  <c r="F5" i="15" s="1"/>
  <c r="A3" i="15"/>
  <c r="B3" i="15" s="1"/>
  <c r="E3" i="15"/>
  <c r="A4" i="15"/>
  <c r="B4" i="15" s="1"/>
  <c r="E5" i="15"/>
  <c r="E4" i="15"/>
  <c r="A2" i="15"/>
  <c r="B2" i="15" s="1"/>
  <c r="D2" i="15"/>
  <c r="F2" i="15" s="1"/>
  <c r="D43" i="7"/>
  <c r="J21" i="7"/>
  <c r="L21" i="7" s="1"/>
  <c r="J22" i="7"/>
  <c r="H22" i="7" s="1"/>
  <c r="F23" i="7"/>
  <c r="J23" i="7" s="1"/>
  <c r="N24" i="7"/>
  <c r="A7" i="15"/>
  <c r="B7" i="15" s="1"/>
  <c r="D7" i="15"/>
  <c r="F7" i="15" s="1"/>
  <c r="E7" i="15"/>
  <c r="E6" i="15"/>
  <c r="D6" i="15"/>
  <c r="F6" i="15" s="1"/>
  <c r="A6" i="15"/>
  <c r="B6" i="15" s="1"/>
  <c r="E9" i="15"/>
  <c r="D9" i="15"/>
  <c r="F9" i="15" s="1"/>
  <c r="A9" i="15"/>
  <c r="B9" i="15" s="1"/>
  <c r="B17" i="6" l="1"/>
  <c r="D18" i="6"/>
  <c r="C17" i="6"/>
  <c r="H21" i="7"/>
  <c r="N21" i="7"/>
  <c r="P18" i="7"/>
  <c r="N22" i="7"/>
  <c r="L22" i="7"/>
  <c r="H23" i="7"/>
  <c r="L23" i="7"/>
  <c r="D19" i="6" l="1"/>
  <c r="C18" i="6"/>
  <c r="B18" i="6"/>
  <c r="Y4" i="12"/>
  <c r="C18" i="15" s="1"/>
  <c r="Q18" i="7"/>
  <c r="Z4" i="12" s="1"/>
  <c r="C19" i="15" s="1"/>
  <c r="N23" i="7"/>
  <c r="B19" i="6" l="1"/>
  <c r="C19" i="6"/>
  <c r="D20" i="6"/>
  <c r="D19" i="15"/>
  <c r="F19" i="15" s="1"/>
  <c r="E19" i="15"/>
  <c r="A19" i="15"/>
  <c r="B19" i="15" s="1"/>
  <c r="D18" i="15"/>
  <c r="F18" i="15" s="1"/>
  <c r="E18" i="15"/>
  <c r="A18" i="15"/>
  <c r="B18" i="15" s="1"/>
  <c r="P23" i="7"/>
  <c r="Y9" i="12" s="1"/>
  <c r="C8" i="15" s="1"/>
  <c r="P21" i="7"/>
  <c r="P22" i="7"/>
  <c r="D21" i="6" l="1"/>
  <c r="B20" i="6"/>
  <c r="C20" i="6"/>
  <c r="Y8" i="12"/>
  <c r="C10" i="15" s="1"/>
  <c r="Q22" i="7"/>
  <c r="Z8" i="12" s="1"/>
  <c r="C11" i="15" s="1"/>
  <c r="E8" i="15"/>
  <c r="A8" i="15"/>
  <c r="B8" i="15" s="1"/>
  <c r="D8" i="15"/>
  <c r="F8" i="15" s="1"/>
  <c r="Q21" i="7"/>
  <c r="Z7" i="12" s="1"/>
  <c r="C13" i="15" s="1"/>
  <c r="Y7" i="12"/>
  <c r="C12" i="15" s="1"/>
  <c r="C21" i="6" l="1"/>
  <c r="B21" i="6"/>
  <c r="D22" i="6"/>
  <c r="A10" i="15"/>
  <c r="B10" i="15" s="1"/>
  <c r="D10" i="15"/>
  <c r="F10" i="15" s="1"/>
  <c r="E10" i="15"/>
  <c r="A12" i="15"/>
  <c r="B12" i="15" s="1"/>
  <c r="E12" i="15"/>
  <c r="D12" i="15"/>
  <c r="F12" i="15" s="1"/>
  <c r="E13" i="15"/>
  <c r="A13" i="15"/>
  <c r="B13" i="15" s="1"/>
  <c r="D13" i="15"/>
  <c r="F13" i="15" s="1"/>
  <c r="A11" i="15"/>
  <c r="B11" i="15" s="1"/>
  <c r="D11" i="15"/>
  <c r="F11" i="15" s="1"/>
  <c r="E11" i="15"/>
  <c r="B22" i="6" l="1"/>
  <c r="C22" i="6"/>
  <c r="D23" i="6"/>
  <c r="B23" i="6" l="1"/>
  <c r="C23" i="6"/>
  <c r="D24" i="6"/>
  <c r="D25" i="6" l="1"/>
  <c r="B24" i="6"/>
  <c r="C24" i="6"/>
  <c r="B25" i="6" l="1"/>
  <c r="C25" i="6"/>
  <c r="D26" i="6"/>
  <c r="B26" i="6" l="1"/>
  <c r="C26" i="6"/>
  <c r="D27" i="6"/>
  <c r="D28" i="6" l="1"/>
  <c r="C27" i="6"/>
  <c r="B27" i="6"/>
  <c r="F18" i="7"/>
  <c r="C28" i="6" l="1"/>
  <c r="D29" i="6"/>
  <c r="B28" i="6"/>
  <c r="B29" i="6" l="1"/>
  <c r="D30" i="6"/>
  <c r="C29" i="6"/>
  <c r="B30" i="6" l="1"/>
  <c r="D31" i="6"/>
  <c r="C30" i="6"/>
  <c r="D32" i="6" l="1"/>
  <c r="B31" i="6"/>
  <c r="C31" i="6"/>
  <c r="B32" i="6" l="1"/>
  <c r="D33" i="6"/>
  <c r="C32" i="6"/>
  <c r="D34" i="6" l="1"/>
  <c r="C33" i="6"/>
  <c r="B33" i="6"/>
  <c r="D35" i="6" l="1"/>
  <c r="C34" i="6"/>
  <c r="B34" i="6"/>
  <c r="D36" i="6" l="1"/>
  <c r="C35" i="6"/>
  <c r="B35" i="6"/>
  <c r="C36" i="6" l="1"/>
  <c r="D37" i="6"/>
  <c r="B36" i="6"/>
  <c r="B37" i="6" l="1"/>
  <c r="D38" i="6"/>
  <c r="C37" i="6"/>
  <c r="B38" i="6" l="1"/>
  <c r="D39" i="6"/>
  <c r="C38" i="6"/>
  <c r="G18" i="7"/>
  <c r="J18" i="7" s="1"/>
  <c r="F19" i="7"/>
  <c r="L18" i="7" l="1"/>
  <c r="M18" i="7" s="1"/>
  <c r="H18" i="7"/>
  <c r="I18" i="7" s="1"/>
  <c r="N18" i="7"/>
  <c r="O18" i="7" s="1"/>
  <c r="K18" i="7"/>
  <c r="B39" i="6"/>
  <c r="C39" i="6"/>
  <c r="D40" i="6"/>
  <c r="C40" i="6" l="1"/>
  <c r="D41" i="6"/>
  <c r="B40" i="6"/>
  <c r="C41" i="6" l="1"/>
  <c r="B41" i="6"/>
  <c r="D42" i="6"/>
  <c r="C42" i="6" l="1"/>
  <c r="B42" i="6"/>
  <c r="D43" i="6"/>
  <c r="C43" i="6" l="1"/>
  <c r="B43" i="6"/>
  <c r="D44" i="6"/>
  <c r="D45" i="6" l="1"/>
  <c r="C44" i="6"/>
  <c r="B44" i="6"/>
  <c r="G19" i="7"/>
  <c r="J19" i="7" s="1"/>
  <c r="F20" i="7"/>
  <c r="J20" i="7" s="1"/>
  <c r="N20" i="7" l="1"/>
  <c r="L20" i="7"/>
  <c r="H20" i="7"/>
  <c r="I20" i="7" s="1"/>
  <c r="I21" i="7" s="1"/>
  <c r="I22" i="7" s="1"/>
  <c r="I23" i="7" s="1"/>
  <c r="H19" i="7"/>
  <c r="I19" i="7" s="1"/>
  <c r="N19" i="7"/>
  <c r="O19" i="7" s="1"/>
  <c r="O20" i="7" s="1"/>
  <c r="O21" i="7" s="1"/>
  <c r="O22" i="7" s="1"/>
  <c r="O23" i="7" s="1"/>
  <c r="L19" i="7"/>
  <c r="M19" i="7" s="1"/>
  <c r="M20" i="7" s="1"/>
  <c r="M21" i="7" s="1"/>
  <c r="M22" i="7" s="1"/>
  <c r="M23" i="7" s="1"/>
  <c r="K19" i="7"/>
  <c r="K20" i="7" s="1"/>
  <c r="K21" i="7" s="1"/>
  <c r="K22" i="7" s="1"/>
  <c r="K23" i="7" s="1"/>
  <c r="D46" i="6"/>
  <c r="C45" i="6"/>
  <c r="B45" i="6"/>
  <c r="B46" i="6" l="1"/>
  <c r="C46" i="6"/>
  <c r="P19" i="7"/>
  <c r="P20" i="7"/>
  <c r="Y6" i="12" l="1"/>
  <c r="C14" i="15" s="1"/>
  <c r="Q20" i="7"/>
  <c r="Z6" i="12" s="1"/>
  <c r="C15" i="15" s="1"/>
  <c r="Q19" i="7"/>
  <c r="Z5" i="12" s="1"/>
  <c r="C17" i="15" s="1"/>
  <c r="Y5" i="12"/>
  <c r="C16" i="15" s="1"/>
  <c r="E16" i="15" l="1"/>
  <c r="A16" i="15"/>
  <c r="B16" i="15" s="1"/>
  <c r="D16" i="15"/>
  <c r="F16" i="15" s="1"/>
  <c r="A14" i="15"/>
  <c r="B14" i="15" s="1"/>
  <c r="D14" i="15"/>
  <c r="F14" i="15" s="1"/>
  <c r="E14" i="15"/>
  <c r="A17" i="15"/>
  <c r="B17" i="15" s="1"/>
  <c r="D17" i="15"/>
  <c r="F17" i="15" s="1"/>
  <c r="E17" i="15"/>
  <c r="E15" i="15"/>
  <c r="A15" i="15"/>
  <c r="B15" i="15" s="1"/>
  <c r="D15" i="15"/>
  <c r="F15" i="15" s="1"/>
</calcChain>
</file>

<file path=xl/sharedStrings.xml><?xml version="1.0" encoding="utf-8"?>
<sst xmlns="http://schemas.openxmlformats.org/spreadsheetml/2006/main" count="206" uniqueCount="84">
  <si>
    <t>Barrows</t>
  </si>
  <si>
    <t>Gilts</t>
  </si>
  <si>
    <t>Age</t>
  </si>
  <si>
    <t>Weight, kg</t>
  </si>
  <si>
    <t>Barrows + Gilts</t>
  </si>
  <si>
    <t>Phase</t>
  </si>
  <si>
    <t>Start</t>
  </si>
  <si>
    <t>lb</t>
  </si>
  <si>
    <t>337 Average High an Low Energy</t>
  </si>
  <si>
    <t>Age Start</t>
  </si>
  <si>
    <t>Age Finish</t>
  </si>
  <si>
    <t>Weeks on feed</t>
  </si>
  <si>
    <t>Weaned age</t>
  </si>
  <si>
    <t>kg</t>
  </si>
  <si>
    <t>Weeks on feed Ac.</t>
  </si>
  <si>
    <t>Intervention</t>
  </si>
  <si>
    <t>Finish</t>
  </si>
  <si>
    <t>Production system</t>
  </si>
  <si>
    <t>JANUARY</t>
  </si>
  <si>
    <t>SUN</t>
  </si>
  <si>
    <t>MON</t>
  </si>
  <si>
    <t>TUE</t>
  </si>
  <si>
    <t>WED</t>
  </si>
  <si>
    <t>THU</t>
  </si>
  <si>
    <t>FRI</t>
  </si>
  <si>
    <t>SAT</t>
  </si>
  <si>
    <t>FEBRUARY</t>
  </si>
  <si>
    <t>MARCH</t>
  </si>
  <si>
    <t>APRIL</t>
  </si>
  <si>
    <t>MAY</t>
  </si>
  <si>
    <t>JUNE</t>
  </si>
  <si>
    <t>JULY</t>
  </si>
  <si>
    <t>AUGUST</t>
  </si>
  <si>
    <t>SEPTEMBER</t>
  </si>
  <si>
    <t>OCTOBER</t>
  </si>
  <si>
    <t>NOVEMBER</t>
  </si>
  <si>
    <t>DECEMBER</t>
  </si>
  <si>
    <t>Low constraints</t>
  </si>
  <si>
    <t>High constraints</t>
  </si>
  <si>
    <t>Normal</t>
  </si>
  <si>
    <t>Gender</t>
  </si>
  <si>
    <t>Legend</t>
  </si>
  <si>
    <t>Color</t>
  </si>
  <si>
    <t>Phase 1</t>
  </si>
  <si>
    <t>x</t>
  </si>
  <si>
    <t>Phase 2</t>
  </si>
  <si>
    <t>Phase 3</t>
  </si>
  <si>
    <t>Phase 4</t>
  </si>
  <si>
    <t>Phase 5</t>
  </si>
  <si>
    <t>Phase 6</t>
  </si>
  <si>
    <t>Phase 7</t>
  </si>
  <si>
    <t>Phase 8</t>
  </si>
  <si>
    <t>Phase 9</t>
  </si>
  <si>
    <t>Best window to market pigs</t>
  </si>
  <si>
    <t>Initial</t>
  </si>
  <si>
    <t>Final</t>
  </si>
  <si>
    <t xml:space="preserve"> </t>
  </si>
  <si>
    <t>Stop</t>
  </si>
  <si>
    <t>Body weight, kg</t>
  </si>
  <si>
    <t>End</t>
  </si>
  <si>
    <t>Subject</t>
  </si>
  <si>
    <t>Description</t>
  </si>
  <si>
    <t>Start date</t>
  </si>
  <si>
    <t>start time</t>
  </si>
  <si>
    <t>End Date</t>
  </si>
  <si>
    <t>end time</t>
  </si>
  <si>
    <t>12:00AM</t>
  </si>
  <si>
    <t>11:59PM</t>
  </si>
  <si>
    <t>PIC Seasonal Formulation - Phase 5 Start</t>
  </si>
  <si>
    <t>PIC Seasonal Formulation - Phase 5 Finish</t>
  </si>
  <si>
    <t>PIC Seasonal Formulation - Phase 6 Start</t>
  </si>
  <si>
    <t>PIC Seasonal Formulation Calculator
Start Phase 6
Production system: Normal
Gender: Barrows + Gilts
Initial Weight: 100kg
Final Weight: 120kg</t>
  </si>
  <si>
    <t>PIC Seasonal Formulation - Phase 6 Finish</t>
  </si>
  <si>
    <t>PIC Seasonal Formulation Calculator
Stop Phase 6
Production system: Normal
Gender: Barrows + Gilts
Initial Weight: 100kg
Final Weight: 120kg</t>
  </si>
  <si>
    <t>PIC Seasonal Formulation Calculator
Start Phase 5
Production system: Normal
Gender: Barrows + Gilts
Initial Weight: 70kg
Final Weight: 100kg</t>
  </si>
  <si>
    <t>PIC Seasonal Formulation Calculator
Stop Phase 5
Production system: Normal
Gender: Barrows + Gilts
Initial Weight: 70kg
Final Weight: 100kg</t>
  </si>
  <si>
    <t>PIC Seasonal Formulation - Phase 4 Start</t>
  </si>
  <si>
    <t>PIC Seasonal Formulation Calculator
Start Phase 4
Production system: Normal
Gender: Barrows + Gilts
Initial Weight: 50kg
Final Weight: 70kg</t>
  </si>
  <si>
    <t>PIC Seasonal Formulation - Phase 4 Finish</t>
  </si>
  <si>
    <t>PIC Seasonal Formulation Calculator
Stop Phase 4
Production system: Normal
Gender: Barrows + Gilts
Initial Weight: 50kg
Final Weight: 70kg</t>
  </si>
  <si>
    <t>PIC Seasonal Formulation - Phase 3 Start</t>
  </si>
  <si>
    <t>PIC Seasonal Formulation Calculator
Start Phase 3
Production system: Normal
Gender: Barrows + Gilts
Initial Weight: 23kg
Final Weight: 50kg</t>
  </si>
  <si>
    <t>PIC Seasonal Formulation - Phase 3 Finish</t>
  </si>
  <si>
    <t>PIC Seasonal Formulation Calculator
Stop Phase 3
Production system: Normal
Gender: Barrows + Gilts
Initial Weight: 23kg
Final Weight: 50kg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</si>
</sst>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0.0"/>
    <numFmt numFmtId="165" formatCode="_(&quot;R$ &quot;* #,##0.00_);_(&quot;R$ &quot;* \(#,##0.00\);_(&quot;R$ &quot;* &quot;-&quot;??_);_(@_)"/>
    <numFmt numFmtId="166" formatCode="_-\$* #,##0.00_-;&quot;-$&quot;* #,##0.00_-;_-\$* \-??_-;_-@_-"/>
    <numFmt numFmtId="167" formatCode="0.000%"/>
    <numFmt numFmtId="168" formatCode="[$-F800]dddd\,\ mmmm\ dd\,\ yyyy"/>
    <numFmt numFmtId="169" formatCode="dd"/>
  </numFmts>
  <fonts count="26" x14ac:knownFonts="1">
    <font>
      <sz val="11"/>
      <color theme="1"/>
      <name val="Calibri"/>
      <family val="2"/>
      <scheme val="minor"/>
    </font>
    <font>
      <sz val="10"/>
      <name val="Arial"/>
      <family val="2"/>
    </font>
    <font>
      <sz val="12"/>
      <color indexed="8"/>
      <name val="Verdana"/>
      <family val="2"/>
    </font>
    <font>
      <sz val="9"/>
      <name val="Verdana"/>
      <family val="2"/>
    </font>
    <font>
      <b/>
      <sz val="9"/>
      <name val="Verdana"/>
      <family val="2"/>
    </font>
    <font>
      <sz val="11"/>
      <color theme="1"/>
      <name val="Calibri"/>
      <family val="2"/>
      <scheme val="minor"/>
    </font>
    <font>
      <b/>
      <sz val="11"/>
      <color theme="0"/>
      <name val="Calibri"/>
      <family val="2"/>
      <scheme val="minor"/>
    </font>
    <font>
      <b/>
      <sz val="11"/>
      <color theme="1"/>
      <name val="Calibri"/>
      <family val="2"/>
      <scheme val="minor"/>
    </font>
    <font>
      <sz val="12"/>
      <color theme="1"/>
      <name val="Calibri"/>
      <family val="2"/>
      <scheme val="minor"/>
    </font>
    <font>
      <sz val="8"/>
      <color theme="1"/>
      <name val="Calibri"/>
      <family val="2"/>
      <scheme val="minor"/>
    </font>
    <font>
      <b/>
      <sz val="8"/>
      <color theme="1"/>
      <name val="Calibri"/>
      <family val="2"/>
      <scheme val="minor"/>
    </font>
    <font>
      <b/>
      <sz val="8"/>
      <name val="Calibri"/>
      <family val="2"/>
      <scheme val="minor"/>
    </font>
    <font>
      <b/>
      <sz val="8"/>
      <color theme="0"/>
      <name val="Calibri"/>
      <family val="2"/>
      <scheme val="minor"/>
    </font>
    <font>
      <sz val="9"/>
      <color theme="1"/>
      <name val="Verdana"/>
      <family val="2"/>
    </font>
    <font>
      <b/>
      <sz val="9"/>
      <color theme="1"/>
      <name val="Verdana"/>
      <family val="2"/>
    </font>
    <font>
      <b/>
      <sz val="9"/>
      <color rgb="FF1F497D"/>
      <name val="Verdana"/>
      <family val="2"/>
    </font>
    <font>
      <b/>
      <sz val="9"/>
      <color theme="3"/>
      <name val="Verdana"/>
      <family val="2"/>
    </font>
    <font>
      <b/>
      <sz val="9"/>
      <color rgb="FF00B050"/>
      <name val="Verdana"/>
      <family val="2"/>
    </font>
    <font>
      <b/>
      <sz val="11"/>
      <name val="Calibri"/>
      <family val="2"/>
      <scheme val="minor"/>
    </font>
    <font>
      <b/>
      <sz val="9"/>
      <color theme="0"/>
      <name val="Verdana"/>
      <family val="2"/>
    </font>
    <font>
      <sz val="14"/>
      <color theme="0"/>
      <name val="Verdana"/>
      <family val="2"/>
    </font>
    <font>
      <u/>
      <sz val="11"/>
      <color theme="10"/>
      <name val="Calibri"/>
      <family val="2"/>
      <scheme val="minor"/>
    </font>
    <font>
      <sz val="14"/>
      <color theme="1"/>
      <name val="Calibri"/>
      <family val="2"/>
      <scheme val="minor"/>
    </font>
    <font>
      <b/>
      <sz val="14"/>
      <color theme="1"/>
      <name val="Calibri"/>
      <family val="2"/>
      <scheme val="minor"/>
    </font>
    <font>
      <sz val="13"/>
      <color theme="1"/>
      <name val="Calibri"/>
      <family val="2"/>
      <scheme val="minor"/>
    </font>
    <font>
      <sz val="8"/>
      <color theme="1"/>
      <name val="Verdana"/>
      <family val="2"/>
    </font>
  </fonts>
  <fills count="19">
    <fill>
      <patternFill patternType="none"/>
    </fill>
    <fill>
      <patternFill patternType="gray125"/>
    </fill>
    <fill>
      <patternFill patternType="solid">
        <fgColor indexed="9"/>
        <bgColor indexed="9"/>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9"/>
        <bgColor indexed="64"/>
      </patternFill>
    </fill>
    <fill>
      <patternFill patternType="solid">
        <fgColor theme="8"/>
        <bgColor indexed="64"/>
      </patternFill>
    </fill>
    <fill>
      <patternFill patternType="solid">
        <fgColor theme="7"/>
        <bgColor indexed="64"/>
      </patternFill>
    </fill>
    <fill>
      <patternFill patternType="solid">
        <fgColor theme="6"/>
        <bgColor indexed="64"/>
      </patternFill>
    </fill>
    <fill>
      <patternFill patternType="solid">
        <fgColor theme="5"/>
        <bgColor indexed="64"/>
      </patternFill>
    </fill>
    <fill>
      <patternFill patternType="solid">
        <fgColor theme="3"/>
        <bgColor indexed="64"/>
      </patternFill>
    </fill>
    <fill>
      <patternFill patternType="solid">
        <fgColor theme="1"/>
        <bgColor indexed="64"/>
      </patternFill>
    </fill>
    <fill>
      <patternFill patternType="solid">
        <fgColor rgb="FFFF0000"/>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1" tint="0.249977111117893"/>
        <bgColor indexed="64"/>
      </patternFill>
    </fill>
    <fill>
      <patternFill patternType="solid">
        <fgColor theme="0" tint="-4.9989318521683403E-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s>
  <cellStyleXfs count="17">
    <xf numFmtId="0" fontId="0"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166" fontId="1" fillId="0" borderId="0" applyFill="0" applyBorder="0" applyAlignment="0" applyProtection="0"/>
    <xf numFmtId="0" fontId="1" fillId="0" borderId="0"/>
    <xf numFmtId="0" fontId="1" fillId="0" borderId="0"/>
    <xf numFmtId="0" fontId="2" fillId="0" borderId="0" applyNumberFormat="0" applyFill="0" applyBorder="0" applyProtection="0">
      <alignment vertical="top" wrapText="1"/>
    </xf>
    <xf numFmtId="0" fontId="5" fillId="0" borderId="0"/>
    <xf numFmtId="0" fontId="1" fillId="0" borderId="0"/>
    <xf numFmtId="9" fontId="5"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43" fontId="5" fillId="0" borderId="0" applyFont="0" applyFill="0" applyBorder="0" applyAlignment="0" applyProtection="0"/>
    <xf numFmtId="0" fontId="21" fillId="0" borderId="0" applyNumberFormat="0" applyFill="0" applyBorder="0" applyAlignment="0" applyProtection="0"/>
  </cellStyleXfs>
  <cellXfs count="143">
    <xf numFmtId="0" fontId="0" fillId="0" borderId="0" xfId="0"/>
    <xf numFmtId="0" fontId="0" fillId="0" borderId="0" xfId="0" applyAlignment="1" applyProtection="1">
      <alignment horizontal="center"/>
      <protection hidden="1"/>
    </xf>
    <xf numFmtId="0" fontId="1" fillId="2" borderId="0" xfId="0" applyFont="1" applyFill="1" applyBorder="1"/>
    <xf numFmtId="0" fontId="0" fillId="2" borderId="0" xfId="0" applyFill="1" applyBorder="1"/>
    <xf numFmtId="164" fontId="0" fillId="2" borderId="0" xfId="0" applyNumberFormat="1" applyFill="1" applyBorder="1"/>
    <xf numFmtId="0" fontId="7" fillId="3" borderId="1" xfId="0" applyFont="1" applyFill="1" applyBorder="1" applyAlignment="1" applyProtection="1">
      <alignment horizontal="center" wrapText="1"/>
      <protection hidden="1"/>
    </xf>
    <xf numFmtId="164" fontId="8" fillId="0" borderId="1" xfId="0" applyNumberFormat="1" applyFont="1" applyFill="1" applyBorder="1" applyAlignment="1" applyProtection="1">
      <alignment horizontal="center" wrapText="1"/>
      <protection hidden="1"/>
    </xf>
    <xf numFmtId="164" fontId="8" fillId="0" borderId="1" xfId="0" applyNumberFormat="1" applyFont="1" applyBorder="1" applyAlignment="1" applyProtection="1">
      <alignment horizontal="center"/>
      <protection hidden="1"/>
    </xf>
    <xf numFmtId="164" fontId="8" fillId="0" borderId="1" xfId="0" applyNumberFormat="1" applyFont="1" applyBorder="1" applyAlignment="1" applyProtection="1">
      <alignment horizontal="center" vertical="center"/>
      <protection hidden="1"/>
    </xf>
    <xf numFmtId="164" fontId="8" fillId="4" borderId="1" xfId="0" applyNumberFormat="1" applyFont="1" applyFill="1" applyBorder="1" applyAlignment="1" applyProtection="1">
      <alignment horizontal="center"/>
      <protection hidden="1"/>
    </xf>
    <xf numFmtId="0" fontId="7" fillId="3" borderId="2" xfId="0" applyFont="1" applyFill="1" applyBorder="1" applyAlignment="1" applyProtection="1">
      <alignment horizontal="center" wrapText="1"/>
      <protection hidden="1"/>
    </xf>
    <xf numFmtId="164" fontId="8" fillId="0" borderId="2" xfId="0" applyNumberFormat="1" applyFont="1" applyFill="1" applyBorder="1" applyAlignment="1" applyProtection="1">
      <alignment horizontal="center" wrapText="1"/>
      <protection hidden="1"/>
    </xf>
    <xf numFmtId="1" fontId="8" fillId="5" borderId="3" xfId="0" applyNumberFormat="1" applyFont="1" applyFill="1" applyBorder="1" applyAlignment="1" applyProtection="1">
      <alignment horizontal="center" vertical="center"/>
      <protection hidden="1"/>
    </xf>
    <xf numFmtId="1" fontId="8" fillId="4" borderId="3" xfId="0" applyNumberFormat="1" applyFont="1" applyFill="1" applyBorder="1" applyAlignment="1" applyProtection="1">
      <alignment horizontal="center" vertical="center"/>
      <protection hidden="1"/>
    </xf>
    <xf numFmtId="164" fontId="8" fillId="0" borderId="2" xfId="0" applyNumberFormat="1" applyFont="1" applyBorder="1" applyAlignment="1" applyProtection="1">
      <alignment horizontal="center"/>
      <protection hidden="1"/>
    </xf>
    <xf numFmtId="164" fontId="8" fillId="0" borderId="2" xfId="0" applyNumberFormat="1" applyFont="1" applyBorder="1" applyAlignment="1" applyProtection="1">
      <alignment horizontal="center" vertical="center"/>
      <protection hidden="1"/>
    </xf>
    <xf numFmtId="164" fontId="8" fillId="4" borderId="2" xfId="0" applyNumberFormat="1" applyFont="1" applyFill="1" applyBorder="1" applyAlignment="1" applyProtection="1">
      <alignment horizontal="center"/>
      <protection hidden="1"/>
    </xf>
    <xf numFmtId="164" fontId="8" fillId="0" borderId="4" xfId="0" applyNumberFormat="1" applyFont="1" applyBorder="1" applyAlignment="1" applyProtection="1">
      <alignment horizontal="center"/>
      <protection hidden="1"/>
    </xf>
    <xf numFmtId="164" fontId="8" fillId="0" borderId="5" xfId="0" applyNumberFormat="1" applyFont="1" applyBorder="1" applyAlignment="1" applyProtection="1">
      <alignment horizontal="center"/>
      <protection hidden="1"/>
    </xf>
    <xf numFmtId="1" fontId="8" fillId="5" borderId="6" xfId="0" applyNumberFormat="1" applyFont="1" applyFill="1" applyBorder="1" applyAlignment="1" applyProtection="1">
      <alignment horizontal="center" vertical="center"/>
      <protection hidden="1"/>
    </xf>
    <xf numFmtId="0" fontId="9" fillId="0" borderId="0" xfId="0" applyFont="1"/>
    <xf numFmtId="169" fontId="9" fillId="0" borderId="0" xfId="0" applyNumberFormat="1" applyFont="1" applyBorder="1" applyAlignment="1">
      <alignment horizontal="center"/>
    </xf>
    <xf numFmtId="0" fontId="9" fillId="0" borderId="0" xfId="0" applyFont="1" applyBorder="1" applyAlignment="1">
      <alignment horizontal="center"/>
    </xf>
    <xf numFmtId="14" fontId="9" fillId="0" borderId="0" xfId="0" applyNumberFormat="1" applyFont="1"/>
    <xf numFmtId="0" fontId="10" fillId="0" borderId="0" xfId="0" applyFont="1" applyFill="1" applyBorder="1" applyAlignment="1">
      <alignment horizont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Fill="1" applyBorder="1" applyAlignment="1">
      <alignment horizontal="center"/>
    </xf>
    <xf numFmtId="0" fontId="10" fillId="6" borderId="1" xfId="0" applyFont="1" applyFill="1" applyBorder="1" applyAlignment="1">
      <alignment horizontal="center" vertical="center"/>
    </xf>
    <xf numFmtId="0" fontId="9" fillId="0" borderId="10" xfId="0" applyFont="1" applyBorder="1" applyAlignment="1">
      <alignment horizontal="center" vertical="center"/>
    </xf>
    <xf numFmtId="169" fontId="9" fillId="0" borderId="11" xfId="0" applyNumberFormat="1" applyFont="1" applyBorder="1" applyAlignment="1">
      <alignment horizontal="center" vertical="center"/>
    </xf>
    <xf numFmtId="169" fontId="9" fillId="0" borderId="12" xfId="0" applyNumberFormat="1" applyFont="1" applyBorder="1" applyAlignment="1">
      <alignment horizontal="center" vertical="center"/>
    </xf>
    <xf numFmtId="169" fontId="9" fillId="0" borderId="0" xfId="0" applyNumberFormat="1" applyFont="1" applyFill="1" applyBorder="1" applyAlignment="1">
      <alignment horizontal="center"/>
    </xf>
    <xf numFmtId="0" fontId="9" fillId="3" borderId="1" xfId="0" applyFont="1" applyFill="1" applyBorder="1" applyAlignment="1">
      <alignment horizontal="center" vertical="center"/>
    </xf>
    <xf numFmtId="0" fontId="11" fillId="7" borderId="1" xfId="0" applyFont="1" applyFill="1" applyBorder="1" applyAlignment="1">
      <alignment horizontal="center" vertical="center"/>
    </xf>
    <xf numFmtId="14" fontId="9" fillId="0" borderId="1" xfId="0" applyNumberFormat="1" applyFont="1" applyBorder="1" applyAlignment="1">
      <alignment horizontal="center" vertical="center"/>
    </xf>
    <xf numFmtId="169" fontId="9" fillId="0" borderId="13" xfId="0" applyNumberFormat="1" applyFont="1" applyBorder="1" applyAlignment="1">
      <alignment horizontal="center" vertical="center"/>
    </xf>
    <xf numFmtId="169" fontId="9" fillId="0" borderId="0" xfId="0" applyNumberFormat="1" applyFont="1" applyBorder="1" applyAlignment="1">
      <alignment horizontal="center" vertical="center"/>
    </xf>
    <xf numFmtId="169" fontId="9" fillId="0" borderId="14" xfId="0" applyNumberFormat="1" applyFont="1" applyBorder="1" applyAlignment="1">
      <alignment horizontal="center" vertical="center"/>
    </xf>
    <xf numFmtId="169" fontId="12" fillId="8" borderId="1" xfId="0" applyNumberFormat="1" applyFont="1" applyFill="1" applyBorder="1" applyAlignment="1">
      <alignment horizontal="center" vertical="center"/>
    </xf>
    <xf numFmtId="169" fontId="12" fillId="9" borderId="1" xfId="0" applyNumberFormat="1" applyFont="1" applyFill="1" applyBorder="1" applyAlignment="1">
      <alignment horizontal="center" vertical="center"/>
    </xf>
    <xf numFmtId="169" fontId="12" fillId="10" borderId="1" xfId="0" applyNumberFormat="1" applyFont="1" applyFill="1" applyBorder="1" applyAlignment="1">
      <alignment horizontal="center" vertical="center"/>
    </xf>
    <xf numFmtId="0" fontId="9" fillId="0" borderId="0" xfId="0" applyFont="1" applyBorder="1" applyAlignment="1">
      <alignment horizontal="center" vertical="center"/>
    </xf>
    <xf numFmtId="0" fontId="9" fillId="0" borderId="14" xfId="0" applyFont="1" applyBorder="1" applyAlignment="1">
      <alignment horizontal="center" vertical="center"/>
    </xf>
    <xf numFmtId="169" fontId="12" fillId="11" borderId="1" xfId="0" applyNumberFormat="1" applyFont="1" applyFill="1" applyBorder="1" applyAlignment="1">
      <alignment horizontal="center" vertical="center"/>
    </xf>
    <xf numFmtId="169" fontId="12" fillId="12" borderId="1" xfId="0" applyNumberFormat="1" applyFont="1" applyFill="1" applyBorder="1" applyAlignment="1">
      <alignment horizontal="center" vertical="center"/>
    </xf>
    <xf numFmtId="0" fontId="12" fillId="13" borderId="1" xfId="0" applyFont="1" applyFill="1" applyBorder="1" applyAlignment="1">
      <alignment horizontal="center" vertical="center"/>
    </xf>
    <xf numFmtId="0" fontId="12" fillId="14" borderId="1" xfId="0" applyFont="1" applyFill="1" applyBorder="1" applyAlignment="1">
      <alignment horizontal="center" vertical="center"/>
    </xf>
    <xf numFmtId="0" fontId="10" fillId="15" borderId="1" xfId="0" applyFont="1" applyFill="1" applyBorder="1" applyAlignment="1">
      <alignment horizontal="center" vertical="center"/>
    </xf>
    <xf numFmtId="0" fontId="9" fillId="0" borderId="0" xfId="0" applyFont="1" applyFill="1" applyBorder="1" applyAlignment="1">
      <alignment horizontal="center" vertical="center"/>
    </xf>
    <xf numFmtId="169" fontId="12" fillId="0" borderId="0" xfId="0" applyNumberFormat="1" applyFont="1" applyFill="1" applyBorder="1" applyAlignment="1">
      <alignment horizontal="center" vertical="center"/>
    </xf>
    <xf numFmtId="14" fontId="9" fillId="0" borderId="0" xfId="0" applyNumberFormat="1" applyFont="1" applyFill="1" applyBorder="1"/>
    <xf numFmtId="169" fontId="11" fillId="0" borderId="0" xfId="0" applyNumberFormat="1" applyFont="1" applyFill="1" applyBorder="1" applyAlignment="1">
      <alignment horizontal="center" vertical="center"/>
    </xf>
    <xf numFmtId="169" fontId="10" fillId="0" borderId="0" xfId="0" applyNumberFormat="1" applyFont="1" applyBorder="1" applyAlignment="1">
      <alignment horizontal="center" vertical="center"/>
    </xf>
    <xf numFmtId="0" fontId="9" fillId="0" borderId="0" xfId="0" applyFont="1" applyFill="1"/>
    <xf numFmtId="0" fontId="9" fillId="0" borderId="16" xfId="0" applyFont="1" applyBorder="1" applyAlignment="1">
      <alignment horizontal="center" vertical="center"/>
    </xf>
    <xf numFmtId="0" fontId="9" fillId="0" borderId="17" xfId="0" applyFont="1" applyBorder="1" applyAlignment="1">
      <alignment horizontal="center" vertical="center"/>
    </xf>
    <xf numFmtId="169" fontId="9" fillId="0" borderId="15" xfId="0" applyNumberFormat="1" applyFont="1" applyBorder="1" applyAlignment="1">
      <alignment horizontal="center" vertical="center"/>
    </xf>
    <xf numFmtId="169" fontId="9" fillId="0" borderId="16" xfId="0" applyNumberFormat="1" applyFont="1" applyBorder="1" applyAlignment="1">
      <alignment horizontal="center" vertical="center"/>
    </xf>
    <xf numFmtId="0" fontId="13" fillId="0" borderId="0" xfId="0" applyFont="1"/>
    <xf numFmtId="0" fontId="13" fillId="0" borderId="0" xfId="0" applyFont="1" applyProtection="1">
      <protection hidden="1"/>
    </xf>
    <xf numFmtId="14" fontId="13" fillId="0" borderId="0" xfId="0" applyNumberFormat="1" applyFont="1"/>
    <xf numFmtId="0" fontId="14" fillId="3" borderId="18" xfId="0" applyFont="1" applyFill="1" applyBorder="1" applyAlignment="1" applyProtection="1">
      <alignment horizontal="left" vertical="center"/>
      <protection hidden="1"/>
    </xf>
    <xf numFmtId="14" fontId="13" fillId="0" borderId="0" xfId="0" applyNumberFormat="1" applyFont="1" applyProtection="1">
      <protection hidden="1"/>
    </xf>
    <xf numFmtId="164" fontId="13" fillId="16" borderId="0" xfId="0" applyNumberFormat="1" applyFont="1" applyFill="1" applyBorder="1" applyAlignment="1" applyProtection="1">
      <alignment horizontal="center" vertical="center"/>
      <protection locked="0"/>
    </xf>
    <xf numFmtId="2" fontId="13" fillId="0" borderId="0" xfId="0" applyNumberFormat="1" applyFont="1" applyAlignment="1" applyProtection="1">
      <alignment horizontal="center" vertical="center"/>
      <protection hidden="1"/>
    </xf>
    <xf numFmtId="167" fontId="13" fillId="0" borderId="0" xfId="11" applyNumberFormat="1" applyFont="1" applyAlignment="1" applyProtection="1">
      <alignment horizontal="center" vertical="center"/>
      <protection hidden="1"/>
    </xf>
    <xf numFmtId="167" fontId="13" fillId="0" borderId="0" xfId="0" applyNumberFormat="1" applyFont="1" applyProtection="1">
      <protection hidden="1"/>
    </xf>
    <xf numFmtId="0" fontId="14" fillId="0" borderId="0" xfId="0" applyFont="1" applyAlignment="1" applyProtection="1">
      <alignment vertical="center"/>
      <protection hidden="1"/>
    </xf>
    <xf numFmtId="1" fontId="13" fillId="0" borderId="0" xfId="0" applyNumberFormat="1" applyFont="1" applyFill="1" applyBorder="1" applyAlignment="1" applyProtection="1">
      <alignment horizontal="center" vertical="center"/>
      <protection hidden="1"/>
    </xf>
    <xf numFmtId="2" fontId="13" fillId="0" borderId="0" xfId="0" applyNumberFormat="1" applyFont="1" applyFill="1" applyBorder="1" applyAlignment="1" applyProtection="1">
      <alignment horizontal="center" vertical="center"/>
      <protection hidden="1"/>
    </xf>
    <xf numFmtId="164" fontId="13" fillId="0" borderId="0" xfId="0" applyNumberFormat="1" applyFont="1" applyFill="1" applyBorder="1" applyAlignment="1" applyProtection="1">
      <alignment horizontal="center" vertical="center"/>
      <protection hidden="1"/>
    </xf>
    <xf numFmtId="168" fontId="16" fillId="0" borderId="0" xfId="0" applyNumberFormat="1" applyFont="1" applyFill="1" applyBorder="1" applyAlignment="1" applyProtection="1">
      <alignment horizontal="center" vertical="center"/>
      <protection hidden="1"/>
    </xf>
    <xf numFmtId="0" fontId="17" fillId="0" borderId="0" xfId="0" applyFont="1" applyFill="1" applyBorder="1" applyProtection="1">
      <protection locked="0"/>
    </xf>
    <xf numFmtId="0" fontId="17" fillId="0" borderId="19" xfId="0" applyFont="1" applyFill="1" applyBorder="1" applyProtection="1">
      <protection locked="0"/>
    </xf>
    <xf numFmtId="164" fontId="13" fillId="0" borderId="19" xfId="0" applyNumberFormat="1" applyFont="1" applyFill="1" applyBorder="1" applyAlignment="1" applyProtection="1">
      <alignment horizontal="center" vertical="center"/>
      <protection hidden="1"/>
    </xf>
    <xf numFmtId="1" fontId="13" fillId="0" borderId="19" xfId="0" applyNumberFormat="1" applyFont="1" applyFill="1" applyBorder="1" applyAlignment="1" applyProtection="1">
      <alignment horizontal="center" vertical="center"/>
      <protection hidden="1"/>
    </xf>
    <xf numFmtId="2" fontId="13" fillId="0" borderId="19" xfId="0" applyNumberFormat="1" applyFont="1" applyFill="1" applyBorder="1" applyAlignment="1" applyProtection="1">
      <alignment horizontal="center" vertical="center"/>
      <protection hidden="1"/>
    </xf>
    <xf numFmtId="0" fontId="14" fillId="0" borderId="20" xfId="0" applyFont="1" applyFill="1" applyBorder="1" applyAlignment="1" applyProtection="1">
      <alignment horizontal="center" vertical="center"/>
      <protection hidden="1"/>
    </xf>
    <xf numFmtId="0" fontId="14" fillId="0" borderId="19" xfId="0" applyFont="1" applyFill="1" applyBorder="1" applyAlignment="1" applyProtection="1">
      <alignment horizontal="center" vertical="center"/>
      <protection hidden="1"/>
    </xf>
    <xf numFmtId="0" fontId="14" fillId="0" borderId="19"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protection hidden="1"/>
    </xf>
    <xf numFmtId="0" fontId="3" fillId="0" borderId="19" xfId="0" applyFont="1" applyFill="1" applyBorder="1" applyAlignment="1" applyProtection="1">
      <alignment horizontal="center" vertical="center"/>
      <protection hidden="1"/>
    </xf>
    <xf numFmtId="164" fontId="13" fillId="0" borderId="0" xfId="0" applyNumberFormat="1" applyFont="1"/>
    <xf numFmtId="16" fontId="14" fillId="0" borderId="0" xfId="0" applyNumberFormat="1" applyFont="1" applyBorder="1" applyAlignment="1" applyProtection="1">
      <alignment horizontal="center" vertical="top"/>
      <protection hidden="1"/>
    </xf>
    <xf numFmtId="168" fontId="4" fillId="0" borderId="0" xfId="0" applyNumberFormat="1" applyFont="1" applyFill="1" applyBorder="1" applyAlignment="1" applyProtection="1">
      <alignment horizontal="center" vertical="center"/>
      <protection hidden="1"/>
    </xf>
    <xf numFmtId="168" fontId="4" fillId="0" borderId="19" xfId="0" applyNumberFormat="1" applyFont="1" applyFill="1" applyBorder="1" applyAlignment="1" applyProtection="1">
      <alignment horizontal="center" vertical="center"/>
      <protection hidden="1"/>
    </xf>
    <xf numFmtId="14" fontId="13" fillId="16" borderId="18" xfId="0" applyNumberFormat="1" applyFont="1" applyFill="1" applyBorder="1" applyAlignment="1" applyProtection="1">
      <alignment horizontal="center" vertical="center"/>
      <protection locked="0"/>
    </xf>
    <xf numFmtId="16" fontId="4" fillId="16" borderId="18" xfId="0" applyNumberFormat="1" applyFont="1" applyFill="1" applyBorder="1" applyAlignment="1" applyProtection="1">
      <alignment horizontal="center" vertical="center"/>
      <protection locked="0"/>
    </xf>
    <xf numFmtId="0" fontId="18" fillId="3" borderId="1" xfId="0" applyFont="1" applyFill="1" applyBorder="1"/>
    <xf numFmtId="14" fontId="18" fillId="3" borderId="1" xfId="0" applyNumberFormat="1" applyFont="1" applyFill="1" applyBorder="1" applyAlignment="1">
      <alignment vertical="center" wrapText="1"/>
    </xf>
    <xf numFmtId="0" fontId="18" fillId="3" borderId="1" xfId="0" applyFont="1" applyFill="1" applyBorder="1" applyAlignment="1">
      <alignment horizontal="center" vertical="center"/>
    </xf>
    <xf numFmtId="0" fontId="0" fillId="0" borderId="1" xfId="0" applyBorder="1" applyAlignment="1">
      <alignment vertical="center"/>
    </xf>
    <xf numFmtId="14" fontId="0" fillId="0" borderId="1" xfId="0" applyNumberFormat="1" applyBorder="1" applyAlignment="1">
      <alignment vertical="top"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vertical="center" wrapText="1"/>
    </xf>
    <xf numFmtId="169" fontId="9" fillId="0" borderId="0" xfId="0" applyNumberFormat="1" applyFont="1"/>
    <xf numFmtId="169" fontId="9" fillId="0" borderId="17" xfId="0" applyNumberFormat="1" applyFont="1" applyBorder="1" applyAlignment="1">
      <alignment horizontal="center" vertical="center"/>
    </xf>
    <xf numFmtId="164" fontId="13" fillId="16" borderId="0" xfId="0" applyNumberFormat="1" applyFont="1" applyFill="1" applyBorder="1" applyAlignment="1" applyProtection="1">
      <alignment horizontal="center"/>
      <protection locked="0"/>
    </xf>
    <xf numFmtId="164" fontId="13" fillId="16" borderId="19" xfId="0" applyNumberFormat="1" applyFont="1" applyFill="1" applyBorder="1" applyAlignment="1" applyProtection="1">
      <alignment horizontal="center"/>
      <protection locked="0"/>
    </xf>
    <xf numFmtId="0" fontId="0" fillId="0" borderId="0" xfId="0"/>
    <xf numFmtId="164" fontId="13" fillId="16" borderId="0" xfId="0" applyNumberFormat="1" applyFont="1" applyFill="1" applyBorder="1" applyAlignment="1" applyProtection="1">
      <alignment horizontal="center"/>
      <protection locked="0"/>
    </xf>
    <xf numFmtId="0" fontId="18" fillId="3" borderId="1" xfId="0" applyFont="1" applyFill="1" applyBorder="1"/>
    <xf numFmtId="14" fontId="18" fillId="3" borderId="1" xfId="0" applyNumberFormat="1" applyFont="1" applyFill="1" applyBorder="1" applyAlignment="1">
      <alignment vertical="center" wrapText="1"/>
    </xf>
    <xf numFmtId="0" fontId="18" fillId="3" borderId="1" xfId="0" applyFont="1" applyFill="1" applyBorder="1" applyAlignment="1">
      <alignment horizontal="center" vertical="center"/>
    </xf>
    <xf numFmtId="0" fontId="0" fillId="0" borderId="1" xfId="0" applyBorder="1" applyAlignment="1">
      <alignment vertical="center"/>
    </xf>
    <xf numFmtId="14" fontId="0" fillId="0" borderId="1" xfId="0" applyNumberFormat="1" applyBorder="1" applyAlignment="1">
      <alignment vertical="top"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9" fillId="5" borderId="0" xfId="0" applyFont="1" applyFill="1"/>
    <xf numFmtId="0" fontId="21" fillId="0" borderId="0" xfId="16"/>
    <xf numFmtId="0" fontId="22" fillId="0" borderId="0" xfId="0" applyFont="1" applyAlignment="1">
      <alignment vertical="top" wrapText="1"/>
    </xf>
    <xf numFmtId="0" fontId="23" fillId="0" borderId="0" xfId="0" applyFont="1"/>
    <xf numFmtId="0" fontId="24" fillId="0" borderId="0" xfId="0" applyFont="1" applyAlignment="1">
      <alignment vertical="top" wrapText="1"/>
    </xf>
    <xf numFmtId="14" fontId="13" fillId="16" borderId="26" xfId="0" applyNumberFormat="1" applyFont="1" applyFill="1" applyBorder="1" applyAlignment="1" applyProtection="1">
      <alignment horizontal="center" vertical="center"/>
      <protection locked="0"/>
    </xf>
    <xf numFmtId="0" fontId="25" fillId="0" borderId="0" xfId="0" applyFont="1" applyProtection="1">
      <protection hidden="1"/>
    </xf>
    <xf numFmtId="1" fontId="13" fillId="0" borderId="0" xfId="0" applyNumberFormat="1" applyFont="1" applyProtection="1">
      <protection hidden="1"/>
    </xf>
    <xf numFmtId="1" fontId="13" fillId="0" borderId="0" xfId="0" applyNumberFormat="1" applyFont="1"/>
    <xf numFmtId="43" fontId="13" fillId="0" borderId="0" xfId="15" applyFont="1"/>
    <xf numFmtId="0" fontId="15" fillId="3" borderId="0" xfId="0" applyFont="1" applyFill="1" applyBorder="1" applyProtection="1">
      <protection hidden="1"/>
    </xf>
    <xf numFmtId="0" fontId="13" fillId="0" borderId="0" xfId="0" applyFont="1" applyBorder="1"/>
    <xf numFmtId="0" fontId="19" fillId="5" borderId="0" xfId="0" applyFont="1" applyFill="1" applyBorder="1" applyAlignment="1" applyProtection="1">
      <alignment horizontal="center" vertical="center"/>
      <protection hidden="1"/>
    </xf>
    <xf numFmtId="0" fontId="14" fillId="0" borderId="20" xfId="0" applyFont="1" applyFill="1" applyBorder="1" applyAlignment="1" applyProtection="1">
      <alignment horizontal="center" vertical="center"/>
      <protection hidden="1"/>
    </xf>
    <xf numFmtId="0" fontId="14" fillId="0" borderId="0" xfId="0" applyFont="1" applyFill="1" applyBorder="1" applyAlignment="1" applyProtection="1">
      <alignment horizontal="center" vertical="center"/>
      <protection hidden="1"/>
    </xf>
    <xf numFmtId="16" fontId="14" fillId="0" borderId="20" xfId="0" applyNumberFormat="1" applyFont="1" applyFill="1" applyBorder="1" applyAlignment="1" applyProtection="1">
      <alignment horizontal="center" vertical="center"/>
      <protection hidden="1"/>
    </xf>
    <xf numFmtId="0" fontId="14" fillId="3" borderId="21" xfId="0" applyFont="1" applyFill="1" applyBorder="1" applyAlignment="1" applyProtection="1">
      <alignment horizontal="center" vertical="center"/>
      <protection hidden="1"/>
    </xf>
    <xf numFmtId="0" fontId="14" fillId="3" borderId="27" xfId="0" applyFont="1" applyFill="1" applyBorder="1" applyAlignment="1" applyProtection="1">
      <alignment horizontal="center" vertical="center"/>
      <protection hidden="1"/>
    </xf>
    <xf numFmtId="0" fontId="14" fillId="3" borderId="22" xfId="0" applyFont="1" applyFill="1" applyBorder="1" applyAlignment="1" applyProtection="1">
      <alignment horizontal="center" vertical="center"/>
      <protection hidden="1"/>
    </xf>
    <xf numFmtId="0" fontId="7" fillId="4" borderId="3" xfId="0" applyFont="1" applyFill="1" applyBorder="1" applyAlignment="1" applyProtection="1">
      <alignment horizontal="center" vertical="center"/>
      <protection hidden="1"/>
    </xf>
    <xf numFmtId="0" fontId="6" fillId="17" borderId="23" xfId="0" applyFont="1" applyFill="1" applyBorder="1" applyAlignment="1" applyProtection="1">
      <alignment horizontal="center" vertical="center" wrapText="1"/>
      <protection hidden="1"/>
    </xf>
    <xf numFmtId="0" fontId="6" fillId="17" borderId="24" xfId="0" applyFont="1" applyFill="1" applyBorder="1" applyAlignment="1" applyProtection="1">
      <alignment horizontal="center" vertical="center" wrapText="1"/>
      <protection hidden="1"/>
    </xf>
    <xf numFmtId="0" fontId="6" fillId="17" borderId="25" xfId="0" applyFont="1" applyFill="1" applyBorder="1" applyAlignment="1" applyProtection="1">
      <alignment horizontal="center" vertical="center" wrapText="1"/>
      <protection hidden="1"/>
    </xf>
    <xf numFmtId="0" fontId="7" fillId="4" borderId="2" xfId="0" applyFont="1" applyFill="1" applyBorder="1" applyAlignment="1" applyProtection="1">
      <alignment horizontal="center"/>
      <protection hidden="1"/>
    </xf>
    <xf numFmtId="0" fontId="7" fillId="4" borderId="1" xfId="0" applyFont="1" applyFill="1" applyBorder="1" applyAlignment="1" applyProtection="1">
      <alignment horizontal="center"/>
      <protection hidden="1"/>
    </xf>
    <xf numFmtId="1" fontId="20" fillId="5" borderId="0" xfId="0" applyNumberFormat="1" applyFont="1" applyFill="1" applyAlignment="1">
      <alignment horizontal="center"/>
    </xf>
    <xf numFmtId="0" fontId="12" fillId="12" borderId="1" xfId="0" applyFont="1" applyFill="1" applyBorder="1" applyAlignment="1">
      <alignment horizontal="center" vertical="center"/>
    </xf>
    <xf numFmtId="0" fontId="10" fillId="18" borderId="7" xfId="0" applyFont="1" applyFill="1" applyBorder="1" applyAlignment="1">
      <alignment horizontal="center" vertical="center"/>
    </xf>
    <xf numFmtId="0" fontId="10" fillId="18" borderId="8" xfId="0" applyFont="1" applyFill="1" applyBorder="1" applyAlignment="1">
      <alignment horizontal="center" vertical="center"/>
    </xf>
    <xf numFmtId="0" fontId="10" fillId="18" borderId="9" xfId="0" applyFont="1" applyFill="1" applyBorder="1" applyAlignment="1">
      <alignment horizontal="center" vertical="center"/>
    </xf>
    <xf numFmtId="0" fontId="12" fillId="12" borderId="7" xfId="0" applyFont="1" applyFill="1" applyBorder="1" applyAlignment="1">
      <alignment horizontal="center" vertical="center"/>
    </xf>
    <xf numFmtId="0" fontId="12" fillId="12" borderId="9" xfId="0" applyFont="1" applyFill="1" applyBorder="1" applyAlignment="1">
      <alignment horizontal="center" vertical="center"/>
    </xf>
  </cellXfs>
  <cellStyles count="17">
    <cellStyle name="Comma" xfId="15" builtinId="3"/>
    <cellStyle name="Comma 2" xfId="1" xr:uid="{00000000-0005-0000-0000-000000000000}"/>
    <cellStyle name="Currency 2" xfId="2" xr:uid="{00000000-0005-0000-0000-000001000000}"/>
    <cellStyle name="Currency 3" xfId="3" xr:uid="{00000000-0005-0000-0000-000002000000}"/>
    <cellStyle name="Currency 4" xfId="4" xr:uid="{00000000-0005-0000-0000-000003000000}"/>
    <cellStyle name="Hyperlink" xfId="16" builtinId="8"/>
    <cellStyle name="Moneda 2" xfId="5" xr:uid="{00000000-0005-0000-0000-000004000000}"/>
    <cellStyle name="Normal" xfId="0" builtinId="0"/>
    <cellStyle name="Normal 14 3" xfId="6" xr:uid="{00000000-0005-0000-0000-000006000000}"/>
    <cellStyle name="Normal 2" xfId="7" xr:uid="{00000000-0005-0000-0000-000007000000}"/>
    <cellStyle name="Normal 3" xfId="8" xr:uid="{00000000-0005-0000-0000-000008000000}"/>
    <cellStyle name="Normal 4" xfId="9" xr:uid="{00000000-0005-0000-0000-000009000000}"/>
    <cellStyle name="Normal 5" xfId="10" xr:uid="{00000000-0005-0000-0000-00000A000000}"/>
    <cellStyle name="Percent" xfId="11" builtinId="5"/>
    <cellStyle name="Percent 2" xfId="12" xr:uid="{00000000-0005-0000-0000-00000C000000}"/>
    <cellStyle name="Percent 3" xfId="13" xr:uid="{00000000-0005-0000-0000-00000D000000}"/>
    <cellStyle name="Percent 4" xfId="14" xr:uid="{00000000-0005-0000-0000-00000E000000}"/>
  </cellStyles>
  <dxfs count="241">
    <dxf>
      <font>
        <b/>
        <i val="0"/>
        <color theme="0"/>
      </font>
      <fill>
        <patternFill>
          <bgColor theme="8"/>
        </patternFill>
      </fill>
      <border>
        <left style="thin">
          <color indexed="64"/>
        </left>
        <right style="thin">
          <color indexed="64"/>
        </right>
        <top style="thin">
          <color indexed="64"/>
        </top>
        <bottom style="thin">
          <color indexed="64"/>
        </bottom>
      </border>
    </dxf>
    <dxf>
      <font>
        <b/>
        <i val="0"/>
        <color theme="0"/>
      </font>
      <fill>
        <patternFill>
          <bgColor theme="8"/>
        </patternFill>
      </fill>
      <border>
        <left style="thin">
          <color indexed="64"/>
        </left>
        <right style="thin">
          <color indexed="64"/>
        </right>
        <top style="thin">
          <color indexed="64"/>
        </top>
        <bottom style="thin">
          <color indexed="64"/>
        </bottom>
      </border>
    </dxf>
    <dxf>
      <font>
        <b/>
        <i val="0"/>
        <color theme="0"/>
      </font>
      <fill>
        <patternFill>
          <bgColor theme="7"/>
        </patternFill>
      </fill>
      <border>
        <left style="thin">
          <color indexed="64"/>
        </left>
        <right style="thin">
          <color indexed="64"/>
        </right>
        <top style="thin">
          <color indexed="64"/>
        </top>
        <bottom style="thin">
          <color indexed="64"/>
        </bottom>
      </border>
    </dxf>
    <dxf>
      <font>
        <b/>
        <i val="0"/>
        <color theme="0"/>
      </font>
      <fill>
        <patternFill>
          <bgColor theme="7"/>
        </patternFill>
      </fill>
      <border>
        <left style="thin">
          <color indexed="64"/>
        </left>
        <right style="thin">
          <color indexed="64"/>
        </right>
        <top style="thin">
          <color indexed="64"/>
        </top>
        <bottom style="thin">
          <color indexed="64"/>
        </bottom>
      </border>
    </dxf>
    <dxf>
      <font>
        <b/>
        <i val="0"/>
        <color theme="0"/>
      </font>
      <fill>
        <patternFill>
          <bgColor theme="6"/>
        </patternFill>
      </fill>
      <border>
        <left style="thin">
          <color indexed="64"/>
        </left>
        <right style="thin">
          <color indexed="64"/>
        </right>
        <top style="thin">
          <color indexed="64"/>
        </top>
        <bottom style="thin">
          <color indexed="64"/>
        </bottom>
      </border>
    </dxf>
    <dxf>
      <font>
        <b/>
        <i val="0"/>
        <color theme="0"/>
      </font>
      <fill>
        <patternFill>
          <bgColor theme="6"/>
        </patternFill>
      </fill>
      <border>
        <left style="thin">
          <color indexed="64"/>
        </left>
        <right style="thin">
          <color indexed="64"/>
        </right>
        <top style="thin">
          <color indexed="64"/>
        </top>
        <bottom style="thin">
          <color indexed="64"/>
        </bottom>
      </border>
    </dxf>
    <dxf>
      <font>
        <b/>
        <i val="0"/>
        <color theme="0"/>
      </font>
      <fill>
        <patternFill>
          <bgColor theme="5"/>
        </patternFill>
      </fill>
      <border>
        <left style="thin">
          <color indexed="64"/>
        </left>
        <right style="thin">
          <color indexed="64"/>
        </right>
        <top style="thin">
          <color indexed="64"/>
        </top>
        <bottom style="thin">
          <color indexed="64"/>
        </bottom>
      </border>
    </dxf>
    <dxf>
      <font>
        <b/>
        <i val="0"/>
        <color theme="0"/>
      </font>
      <fill>
        <patternFill>
          <bgColor theme="5"/>
        </patternFill>
      </fill>
      <border>
        <left style="thin">
          <color indexed="64"/>
        </left>
        <right style="thin">
          <color indexed="64"/>
        </right>
        <top style="thin">
          <color indexed="64"/>
        </top>
        <bottom style="thin">
          <color indexed="64"/>
        </bottom>
      </border>
    </dxf>
    <dxf>
      <font>
        <b/>
        <i val="0"/>
        <color theme="0"/>
      </font>
      <fill>
        <patternFill>
          <bgColor theme="3"/>
        </patternFill>
      </fill>
      <border>
        <left style="thin">
          <color indexed="64"/>
        </left>
        <right style="thin">
          <color indexed="64"/>
        </right>
        <top style="thin">
          <color indexed="64"/>
        </top>
        <bottom style="thin">
          <color indexed="64"/>
        </bottom>
      </border>
    </dxf>
    <dxf>
      <font>
        <b/>
        <i val="0"/>
        <color theme="0"/>
      </font>
      <fill>
        <patternFill>
          <bgColor theme="3"/>
        </patternFill>
      </fill>
      <border>
        <left style="thin">
          <color indexed="64"/>
        </left>
        <right style="thin">
          <color indexed="64"/>
        </right>
        <top style="thin">
          <color indexed="64"/>
        </top>
        <bottom style="thin">
          <color indexed="64"/>
        </bottom>
      </border>
    </dxf>
    <dxf>
      <font>
        <b/>
        <i val="0"/>
        <color theme="0"/>
      </font>
      <fill>
        <patternFill>
          <bgColor theme="1"/>
        </patternFill>
      </fill>
      <border>
        <left style="thin">
          <color indexed="64"/>
        </left>
        <right style="thin">
          <color indexed="64"/>
        </right>
        <top style="thin">
          <color indexed="64"/>
        </top>
        <bottom style="thin">
          <color indexed="64"/>
        </bottom>
      </border>
    </dxf>
    <dxf>
      <font>
        <b/>
        <i val="0"/>
        <color theme="0"/>
      </font>
      <fill>
        <patternFill>
          <bgColor theme="1"/>
        </patternFill>
      </fill>
      <border>
        <left style="thin">
          <color indexed="64"/>
        </left>
        <right style="thin">
          <color indexed="64"/>
        </right>
        <top style="thin">
          <color indexed="64"/>
        </top>
        <bottom style="thin">
          <color indexed="64"/>
        </bottom>
      </border>
    </dxf>
    <dxf>
      <font>
        <b/>
        <i val="0"/>
        <color theme="0"/>
      </font>
      <fill>
        <patternFill>
          <bgColor rgb="FFFF0000"/>
        </patternFill>
      </fill>
      <border>
        <left style="thin">
          <color indexed="64"/>
        </left>
        <right style="thin">
          <color indexed="64"/>
        </right>
        <top style="thin">
          <color indexed="64"/>
        </top>
        <bottom style="thin">
          <color indexed="64"/>
        </bottom>
      </border>
    </dxf>
    <dxf>
      <font>
        <b/>
        <i val="0"/>
        <color theme="0"/>
      </font>
      <fill>
        <patternFill>
          <bgColor rgb="FFFF0000"/>
        </patternFill>
      </fill>
      <border>
        <left style="thin">
          <color indexed="64"/>
        </left>
        <right style="thin">
          <color indexed="64"/>
        </right>
        <top style="thin">
          <color indexed="64"/>
        </top>
        <bottom style="thin">
          <color indexed="64"/>
        </bottom>
      </border>
    </dxf>
    <dxf>
      <font>
        <b/>
        <i val="0"/>
        <color theme="1"/>
      </font>
      <fill>
        <patternFill>
          <bgColor theme="0" tint="-0.24994659260841701"/>
        </patternFill>
      </fill>
      <border>
        <left style="thin">
          <color indexed="64"/>
        </left>
        <right style="thin">
          <color indexed="64"/>
        </right>
        <top style="thin">
          <color indexed="64"/>
        </top>
        <bottom style="thin">
          <color indexed="64"/>
        </bottom>
      </border>
    </dxf>
    <dxf>
      <font>
        <b/>
        <i val="0"/>
        <color theme="1"/>
      </font>
      <fill>
        <patternFill>
          <bgColor theme="0" tint="-0.24994659260841701"/>
        </patternFill>
      </fill>
      <border>
        <left style="thin">
          <color indexed="64"/>
        </left>
        <right style="thin">
          <color indexed="64"/>
        </right>
        <top style="thin">
          <color indexed="64"/>
        </top>
        <bottom style="thin">
          <color indexed="64"/>
        </bottom>
      </border>
    </dxf>
    <dxf>
      <font>
        <b/>
        <i val="0"/>
        <color theme="1"/>
      </font>
      <fill>
        <patternFill>
          <bgColor theme="9"/>
        </patternFill>
      </fill>
      <border>
        <left style="thin">
          <color indexed="64"/>
        </left>
        <right style="thin">
          <color indexed="64"/>
        </right>
        <top style="thin">
          <color indexed="64"/>
        </top>
        <bottom style="thin">
          <color indexed="64"/>
        </bottom>
      </border>
    </dxf>
    <dxf>
      <font>
        <b/>
        <i val="0"/>
        <color auto="1"/>
      </font>
      <fill>
        <patternFill>
          <bgColor theme="9"/>
        </patternFill>
      </fill>
      <border>
        <left style="thin">
          <color indexed="64"/>
        </left>
        <right style="thin">
          <color indexed="64"/>
        </right>
        <top style="thin">
          <color indexed="64"/>
        </top>
        <bottom style="thin">
          <color indexed="64"/>
        </bottom>
      </border>
    </dxf>
    <dxf>
      <font>
        <b/>
        <i val="0"/>
        <color theme="0"/>
      </font>
      <fill>
        <patternFill>
          <bgColor theme="8"/>
        </patternFill>
      </fill>
      <border>
        <left style="thin">
          <color indexed="64"/>
        </left>
        <right style="thin">
          <color indexed="64"/>
        </right>
        <top style="thin">
          <color indexed="64"/>
        </top>
        <bottom style="thin">
          <color indexed="64"/>
        </bottom>
      </border>
    </dxf>
    <dxf>
      <font>
        <b/>
        <i val="0"/>
        <color theme="0"/>
      </font>
      <fill>
        <patternFill>
          <bgColor theme="8"/>
        </patternFill>
      </fill>
      <border>
        <left style="thin">
          <color indexed="64"/>
        </left>
        <right style="thin">
          <color indexed="64"/>
        </right>
        <top style="thin">
          <color indexed="64"/>
        </top>
        <bottom style="thin">
          <color indexed="64"/>
        </bottom>
      </border>
    </dxf>
    <dxf>
      <font>
        <b/>
        <i val="0"/>
        <color theme="0"/>
      </font>
      <fill>
        <patternFill>
          <bgColor theme="7"/>
        </patternFill>
      </fill>
      <border>
        <left style="thin">
          <color indexed="64"/>
        </left>
        <right style="thin">
          <color indexed="64"/>
        </right>
        <top style="thin">
          <color indexed="64"/>
        </top>
        <bottom style="thin">
          <color indexed="64"/>
        </bottom>
      </border>
    </dxf>
    <dxf>
      <font>
        <b/>
        <i val="0"/>
        <color theme="0"/>
      </font>
      <fill>
        <patternFill>
          <bgColor theme="7"/>
        </patternFill>
      </fill>
      <border>
        <left style="thin">
          <color indexed="64"/>
        </left>
        <right style="thin">
          <color indexed="64"/>
        </right>
        <top style="thin">
          <color indexed="64"/>
        </top>
        <bottom style="thin">
          <color indexed="64"/>
        </bottom>
      </border>
    </dxf>
    <dxf>
      <font>
        <b/>
        <i val="0"/>
        <color theme="0"/>
      </font>
      <fill>
        <patternFill>
          <bgColor theme="6"/>
        </patternFill>
      </fill>
      <border>
        <left style="thin">
          <color indexed="64"/>
        </left>
        <right style="thin">
          <color indexed="64"/>
        </right>
        <top style="thin">
          <color indexed="64"/>
        </top>
        <bottom style="thin">
          <color indexed="64"/>
        </bottom>
      </border>
    </dxf>
    <dxf>
      <font>
        <b/>
        <i val="0"/>
        <color theme="0"/>
      </font>
      <fill>
        <patternFill>
          <bgColor theme="6"/>
        </patternFill>
      </fill>
      <border>
        <left style="thin">
          <color indexed="64"/>
        </left>
        <right style="thin">
          <color indexed="64"/>
        </right>
        <top style="thin">
          <color indexed="64"/>
        </top>
        <bottom style="thin">
          <color indexed="64"/>
        </bottom>
      </border>
    </dxf>
    <dxf>
      <font>
        <b/>
        <i val="0"/>
        <color theme="0"/>
      </font>
      <fill>
        <patternFill>
          <bgColor theme="5"/>
        </patternFill>
      </fill>
      <border>
        <left style="thin">
          <color indexed="64"/>
        </left>
        <right style="thin">
          <color indexed="64"/>
        </right>
        <top style="thin">
          <color indexed="64"/>
        </top>
        <bottom style="thin">
          <color indexed="64"/>
        </bottom>
      </border>
    </dxf>
    <dxf>
      <font>
        <b/>
        <i val="0"/>
        <color theme="0"/>
      </font>
      <fill>
        <patternFill>
          <bgColor theme="5"/>
        </patternFill>
      </fill>
      <border>
        <left style="thin">
          <color indexed="64"/>
        </left>
        <right style="thin">
          <color indexed="64"/>
        </right>
        <top style="thin">
          <color indexed="64"/>
        </top>
        <bottom style="thin">
          <color indexed="64"/>
        </bottom>
      </border>
    </dxf>
    <dxf>
      <font>
        <b/>
        <i val="0"/>
        <color theme="0"/>
      </font>
      <fill>
        <patternFill>
          <bgColor theme="3"/>
        </patternFill>
      </fill>
      <border>
        <left style="thin">
          <color indexed="64"/>
        </left>
        <right style="thin">
          <color indexed="64"/>
        </right>
        <top style="thin">
          <color indexed="64"/>
        </top>
        <bottom style="thin">
          <color indexed="64"/>
        </bottom>
      </border>
    </dxf>
    <dxf>
      <font>
        <b/>
        <i val="0"/>
        <color theme="0"/>
      </font>
      <fill>
        <patternFill>
          <bgColor theme="3"/>
        </patternFill>
      </fill>
      <border>
        <left style="thin">
          <color indexed="64"/>
        </left>
        <right style="thin">
          <color indexed="64"/>
        </right>
        <top style="thin">
          <color indexed="64"/>
        </top>
        <bottom style="thin">
          <color indexed="64"/>
        </bottom>
      </border>
    </dxf>
    <dxf>
      <font>
        <b/>
        <i val="0"/>
        <color theme="0"/>
      </font>
      <fill>
        <patternFill>
          <bgColor theme="1"/>
        </patternFill>
      </fill>
      <border>
        <left style="thin">
          <color indexed="64"/>
        </left>
        <right style="thin">
          <color indexed="64"/>
        </right>
        <top style="thin">
          <color indexed="64"/>
        </top>
        <bottom style="thin">
          <color indexed="64"/>
        </bottom>
      </border>
    </dxf>
    <dxf>
      <font>
        <b/>
        <i val="0"/>
        <color theme="0"/>
      </font>
      <fill>
        <patternFill>
          <bgColor theme="1"/>
        </patternFill>
      </fill>
      <border>
        <left style="thin">
          <color indexed="64"/>
        </left>
        <right style="thin">
          <color indexed="64"/>
        </right>
        <top style="thin">
          <color indexed="64"/>
        </top>
        <bottom style="thin">
          <color indexed="64"/>
        </bottom>
      </border>
    </dxf>
    <dxf>
      <font>
        <b/>
        <i val="0"/>
        <color theme="0"/>
      </font>
      <fill>
        <patternFill>
          <bgColor rgb="FFFF0000"/>
        </patternFill>
      </fill>
      <border>
        <left style="thin">
          <color indexed="64"/>
        </left>
        <right style="thin">
          <color indexed="64"/>
        </right>
        <top style="thin">
          <color indexed="64"/>
        </top>
        <bottom style="thin">
          <color indexed="64"/>
        </bottom>
      </border>
    </dxf>
    <dxf>
      <font>
        <b/>
        <i val="0"/>
        <color theme="0"/>
      </font>
      <fill>
        <patternFill>
          <bgColor rgb="FFFF0000"/>
        </patternFill>
      </fill>
      <border>
        <left style="thin">
          <color indexed="64"/>
        </left>
        <right style="thin">
          <color indexed="64"/>
        </right>
        <top style="thin">
          <color indexed="64"/>
        </top>
        <bottom style="thin">
          <color indexed="64"/>
        </bottom>
      </border>
    </dxf>
    <dxf>
      <font>
        <b/>
        <i val="0"/>
        <color theme="1"/>
      </font>
      <fill>
        <patternFill>
          <bgColor theme="0" tint="-0.24994659260841701"/>
        </patternFill>
      </fill>
      <border>
        <left style="thin">
          <color indexed="64"/>
        </left>
        <right style="thin">
          <color indexed="64"/>
        </right>
        <top style="thin">
          <color indexed="64"/>
        </top>
        <bottom style="thin">
          <color indexed="64"/>
        </bottom>
      </border>
    </dxf>
    <dxf>
      <font>
        <b/>
        <i val="0"/>
        <color theme="1"/>
      </font>
      <fill>
        <patternFill>
          <bgColor theme="0" tint="-0.24994659260841701"/>
        </patternFill>
      </fill>
      <border>
        <left style="thin">
          <color indexed="64"/>
        </left>
        <right style="thin">
          <color indexed="64"/>
        </right>
        <top style="thin">
          <color indexed="64"/>
        </top>
        <bottom style="thin">
          <color indexed="64"/>
        </bottom>
      </border>
    </dxf>
    <dxf>
      <font>
        <b/>
        <i val="0"/>
        <color theme="1"/>
      </font>
      <fill>
        <patternFill>
          <bgColor theme="9"/>
        </patternFill>
      </fill>
      <border>
        <left style="thin">
          <color indexed="64"/>
        </left>
        <right style="thin">
          <color indexed="64"/>
        </right>
        <top style="thin">
          <color indexed="64"/>
        </top>
        <bottom style="thin">
          <color indexed="64"/>
        </bottom>
      </border>
    </dxf>
    <dxf>
      <font>
        <b/>
        <i val="0"/>
        <color auto="1"/>
      </font>
      <fill>
        <patternFill>
          <bgColor theme="9"/>
        </patternFill>
      </fill>
      <border>
        <left style="thin">
          <color indexed="64"/>
        </left>
        <right style="thin">
          <color indexed="64"/>
        </right>
        <top style="thin">
          <color indexed="64"/>
        </top>
        <bottom style="thin">
          <color indexed="64"/>
        </bottom>
      </border>
    </dxf>
    <dxf>
      <font>
        <b/>
        <i val="0"/>
        <color theme="0"/>
      </font>
      <fill>
        <patternFill>
          <bgColor theme="8"/>
        </patternFill>
      </fill>
      <border>
        <left style="thin">
          <color indexed="64"/>
        </left>
        <right style="thin">
          <color indexed="64"/>
        </right>
        <top style="thin">
          <color indexed="64"/>
        </top>
        <bottom style="thin">
          <color indexed="64"/>
        </bottom>
      </border>
    </dxf>
    <dxf>
      <font>
        <b/>
        <i val="0"/>
        <color theme="0"/>
      </font>
      <fill>
        <patternFill>
          <bgColor theme="8"/>
        </patternFill>
      </fill>
      <border>
        <left style="thin">
          <color indexed="64"/>
        </left>
        <right style="thin">
          <color indexed="64"/>
        </right>
        <top style="thin">
          <color indexed="64"/>
        </top>
        <bottom style="thin">
          <color indexed="64"/>
        </bottom>
      </border>
    </dxf>
    <dxf>
      <font>
        <b/>
        <i val="0"/>
        <color theme="0"/>
      </font>
      <fill>
        <patternFill>
          <bgColor theme="7"/>
        </patternFill>
      </fill>
      <border>
        <left style="thin">
          <color indexed="64"/>
        </left>
        <right style="thin">
          <color indexed="64"/>
        </right>
        <top style="thin">
          <color indexed="64"/>
        </top>
        <bottom style="thin">
          <color indexed="64"/>
        </bottom>
      </border>
    </dxf>
    <dxf>
      <font>
        <b/>
        <i val="0"/>
        <color theme="0"/>
      </font>
      <fill>
        <patternFill>
          <bgColor theme="7"/>
        </patternFill>
      </fill>
      <border>
        <left style="thin">
          <color indexed="64"/>
        </left>
        <right style="thin">
          <color indexed="64"/>
        </right>
        <top style="thin">
          <color indexed="64"/>
        </top>
        <bottom style="thin">
          <color indexed="64"/>
        </bottom>
      </border>
    </dxf>
    <dxf>
      <font>
        <b/>
        <i val="0"/>
        <color theme="0"/>
      </font>
      <fill>
        <patternFill>
          <bgColor theme="6"/>
        </patternFill>
      </fill>
      <border>
        <left style="thin">
          <color indexed="64"/>
        </left>
        <right style="thin">
          <color indexed="64"/>
        </right>
        <top style="thin">
          <color indexed="64"/>
        </top>
        <bottom style="thin">
          <color indexed="64"/>
        </bottom>
      </border>
    </dxf>
    <dxf>
      <font>
        <b/>
        <i val="0"/>
        <color theme="0"/>
      </font>
      <fill>
        <patternFill>
          <bgColor theme="6"/>
        </patternFill>
      </fill>
      <border>
        <left style="thin">
          <color indexed="64"/>
        </left>
        <right style="thin">
          <color indexed="64"/>
        </right>
        <top style="thin">
          <color indexed="64"/>
        </top>
        <bottom style="thin">
          <color indexed="64"/>
        </bottom>
      </border>
    </dxf>
    <dxf>
      <font>
        <b/>
        <i val="0"/>
        <color theme="0"/>
      </font>
      <fill>
        <patternFill>
          <bgColor theme="5"/>
        </patternFill>
      </fill>
      <border>
        <left style="thin">
          <color indexed="64"/>
        </left>
        <right style="thin">
          <color indexed="64"/>
        </right>
        <top style="thin">
          <color indexed="64"/>
        </top>
        <bottom style="thin">
          <color indexed="64"/>
        </bottom>
      </border>
    </dxf>
    <dxf>
      <font>
        <b/>
        <i val="0"/>
        <color theme="0"/>
      </font>
      <fill>
        <patternFill>
          <bgColor theme="5"/>
        </patternFill>
      </fill>
      <border>
        <left style="thin">
          <color indexed="64"/>
        </left>
        <right style="thin">
          <color indexed="64"/>
        </right>
        <top style="thin">
          <color indexed="64"/>
        </top>
        <bottom style="thin">
          <color indexed="64"/>
        </bottom>
      </border>
    </dxf>
    <dxf>
      <font>
        <b/>
        <i val="0"/>
        <color theme="0"/>
      </font>
      <fill>
        <patternFill>
          <bgColor theme="3"/>
        </patternFill>
      </fill>
      <border>
        <left style="thin">
          <color indexed="64"/>
        </left>
        <right style="thin">
          <color indexed="64"/>
        </right>
        <top style="thin">
          <color indexed="64"/>
        </top>
        <bottom style="thin">
          <color indexed="64"/>
        </bottom>
      </border>
    </dxf>
    <dxf>
      <font>
        <b/>
        <i val="0"/>
        <color theme="0"/>
      </font>
      <fill>
        <patternFill>
          <bgColor theme="3"/>
        </patternFill>
      </fill>
      <border>
        <left style="thin">
          <color indexed="64"/>
        </left>
        <right style="thin">
          <color indexed="64"/>
        </right>
        <top style="thin">
          <color indexed="64"/>
        </top>
        <bottom style="thin">
          <color indexed="64"/>
        </bottom>
      </border>
    </dxf>
    <dxf>
      <font>
        <b/>
        <i val="0"/>
        <color theme="0"/>
      </font>
      <fill>
        <patternFill>
          <bgColor theme="1"/>
        </patternFill>
      </fill>
      <border>
        <left style="thin">
          <color indexed="64"/>
        </left>
        <right style="thin">
          <color indexed="64"/>
        </right>
        <top style="thin">
          <color indexed="64"/>
        </top>
        <bottom style="thin">
          <color indexed="64"/>
        </bottom>
      </border>
    </dxf>
    <dxf>
      <font>
        <b/>
        <i val="0"/>
        <color theme="0"/>
      </font>
      <fill>
        <patternFill>
          <bgColor theme="1"/>
        </patternFill>
      </fill>
      <border>
        <left style="thin">
          <color indexed="64"/>
        </left>
        <right style="thin">
          <color indexed="64"/>
        </right>
        <top style="thin">
          <color indexed="64"/>
        </top>
        <bottom style="thin">
          <color indexed="64"/>
        </bottom>
      </border>
    </dxf>
    <dxf>
      <font>
        <b/>
        <i val="0"/>
        <color theme="0"/>
      </font>
      <fill>
        <patternFill>
          <bgColor rgb="FFFF0000"/>
        </patternFill>
      </fill>
      <border>
        <left style="thin">
          <color indexed="64"/>
        </left>
        <right style="thin">
          <color indexed="64"/>
        </right>
        <top style="thin">
          <color indexed="64"/>
        </top>
        <bottom style="thin">
          <color indexed="64"/>
        </bottom>
      </border>
    </dxf>
    <dxf>
      <font>
        <b/>
        <i val="0"/>
        <color theme="0"/>
      </font>
      <fill>
        <patternFill>
          <bgColor rgb="FFFF0000"/>
        </patternFill>
      </fill>
      <border>
        <left style="thin">
          <color indexed="64"/>
        </left>
        <right style="thin">
          <color indexed="64"/>
        </right>
        <top style="thin">
          <color indexed="64"/>
        </top>
        <bottom style="thin">
          <color indexed="64"/>
        </bottom>
      </border>
    </dxf>
    <dxf>
      <font>
        <b/>
        <i val="0"/>
        <color theme="1"/>
      </font>
      <fill>
        <patternFill>
          <bgColor theme="0" tint="-0.24994659260841701"/>
        </patternFill>
      </fill>
      <border>
        <left style="thin">
          <color indexed="64"/>
        </left>
        <right style="thin">
          <color indexed="64"/>
        </right>
        <top style="thin">
          <color indexed="64"/>
        </top>
        <bottom style="thin">
          <color indexed="64"/>
        </bottom>
      </border>
    </dxf>
    <dxf>
      <font>
        <b/>
        <i val="0"/>
        <color theme="1"/>
      </font>
      <fill>
        <patternFill>
          <bgColor theme="0" tint="-0.24994659260841701"/>
        </patternFill>
      </fill>
      <border>
        <left style="thin">
          <color indexed="64"/>
        </left>
        <right style="thin">
          <color indexed="64"/>
        </right>
        <top style="thin">
          <color indexed="64"/>
        </top>
        <bottom style="thin">
          <color indexed="64"/>
        </bottom>
      </border>
    </dxf>
    <dxf>
      <font>
        <b/>
        <i val="0"/>
        <color theme="1"/>
      </font>
      <fill>
        <patternFill>
          <bgColor theme="9"/>
        </patternFill>
      </fill>
      <border>
        <left style="thin">
          <color indexed="64"/>
        </left>
        <right style="thin">
          <color indexed="64"/>
        </right>
        <top style="thin">
          <color indexed="64"/>
        </top>
        <bottom style="thin">
          <color indexed="64"/>
        </bottom>
      </border>
    </dxf>
    <dxf>
      <font>
        <b/>
        <i val="0"/>
        <color auto="1"/>
      </font>
      <fill>
        <patternFill>
          <bgColor theme="9"/>
        </patternFill>
      </fill>
      <border>
        <left style="thin">
          <color indexed="64"/>
        </left>
        <right style="thin">
          <color indexed="64"/>
        </right>
        <top style="thin">
          <color indexed="64"/>
        </top>
        <bottom style="thin">
          <color indexed="64"/>
        </bottom>
      </border>
    </dxf>
    <dxf>
      <font>
        <b/>
        <i val="0"/>
        <color theme="0"/>
      </font>
      <fill>
        <patternFill>
          <bgColor theme="8"/>
        </patternFill>
      </fill>
      <border>
        <left style="thin">
          <color indexed="64"/>
        </left>
        <right style="thin">
          <color indexed="64"/>
        </right>
        <top style="thin">
          <color indexed="64"/>
        </top>
        <bottom style="thin">
          <color indexed="64"/>
        </bottom>
      </border>
    </dxf>
    <dxf>
      <font>
        <b/>
        <i val="0"/>
        <color theme="0"/>
      </font>
      <fill>
        <patternFill>
          <bgColor theme="8"/>
        </patternFill>
      </fill>
      <border>
        <left style="thin">
          <color indexed="64"/>
        </left>
        <right style="thin">
          <color indexed="64"/>
        </right>
        <top style="thin">
          <color indexed="64"/>
        </top>
        <bottom style="thin">
          <color indexed="64"/>
        </bottom>
      </border>
    </dxf>
    <dxf>
      <font>
        <b/>
        <i val="0"/>
        <color theme="0"/>
      </font>
      <fill>
        <patternFill>
          <bgColor theme="7"/>
        </patternFill>
      </fill>
      <border>
        <left style="thin">
          <color indexed="64"/>
        </left>
        <right style="thin">
          <color indexed="64"/>
        </right>
        <top style="thin">
          <color indexed="64"/>
        </top>
        <bottom style="thin">
          <color indexed="64"/>
        </bottom>
      </border>
    </dxf>
    <dxf>
      <font>
        <b/>
        <i val="0"/>
        <color theme="0"/>
      </font>
      <fill>
        <patternFill>
          <bgColor theme="7"/>
        </patternFill>
      </fill>
      <border>
        <left style="thin">
          <color indexed="64"/>
        </left>
        <right style="thin">
          <color indexed="64"/>
        </right>
        <top style="thin">
          <color indexed="64"/>
        </top>
        <bottom style="thin">
          <color indexed="64"/>
        </bottom>
      </border>
    </dxf>
    <dxf>
      <font>
        <b/>
        <i val="0"/>
        <color theme="0"/>
      </font>
      <fill>
        <patternFill>
          <bgColor theme="6"/>
        </patternFill>
      </fill>
      <border>
        <left style="thin">
          <color indexed="64"/>
        </left>
        <right style="thin">
          <color indexed="64"/>
        </right>
        <top style="thin">
          <color indexed="64"/>
        </top>
        <bottom style="thin">
          <color indexed="64"/>
        </bottom>
      </border>
    </dxf>
    <dxf>
      <font>
        <b/>
        <i val="0"/>
        <color theme="0"/>
      </font>
      <fill>
        <patternFill>
          <bgColor theme="6"/>
        </patternFill>
      </fill>
      <border>
        <left style="thin">
          <color indexed="64"/>
        </left>
        <right style="thin">
          <color indexed="64"/>
        </right>
        <top style="thin">
          <color indexed="64"/>
        </top>
        <bottom style="thin">
          <color indexed="64"/>
        </bottom>
      </border>
    </dxf>
    <dxf>
      <font>
        <b/>
        <i val="0"/>
        <color theme="0"/>
      </font>
      <fill>
        <patternFill>
          <bgColor theme="5"/>
        </patternFill>
      </fill>
      <border>
        <left style="thin">
          <color indexed="64"/>
        </left>
        <right style="thin">
          <color indexed="64"/>
        </right>
        <top style="thin">
          <color indexed="64"/>
        </top>
        <bottom style="thin">
          <color indexed="64"/>
        </bottom>
      </border>
    </dxf>
    <dxf>
      <font>
        <b/>
        <i val="0"/>
        <color theme="0"/>
      </font>
      <fill>
        <patternFill>
          <bgColor theme="5"/>
        </patternFill>
      </fill>
      <border>
        <left style="thin">
          <color indexed="64"/>
        </left>
        <right style="thin">
          <color indexed="64"/>
        </right>
        <top style="thin">
          <color indexed="64"/>
        </top>
        <bottom style="thin">
          <color indexed="64"/>
        </bottom>
      </border>
    </dxf>
    <dxf>
      <font>
        <b/>
        <i val="0"/>
        <color theme="0"/>
      </font>
      <fill>
        <patternFill>
          <bgColor theme="3"/>
        </patternFill>
      </fill>
      <border>
        <left style="thin">
          <color indexed="64"/>
        </left>
        <right style="thin">
          <color indexed="64"/>
        </right>
        <top style="thin">
          <color indexed="64"/>
        </top>
        <bottom style="thin">
          <color indexed="64"/>
        </bottom>
      </border>
    </dxf>
    <dxf>
      <font>
        <b/>
        <i val="0"/>
        <color theme="0"/>
      </font>
      <fill>
        <patternFill>
          <bgColor theme="3"/>
        </patternFill>
      </fill>
      <border>
        <left style="thin">
          <color indexed="64"/>
        </left>
        <right style="thin">
          <color indexed="64"/>
        </right>
        <top style="thin">
          <color indexed="64"/>
        </top>
        <bottom style="thin">
          <color indexed="64"/>
        </bottom>
      </border>
    </dxf>
    <dxf>
      <font>
        <b/>
        <i val="0"/>
        <color theme="0"/>
      </font>
      <fill>
        <patternFill>
          <bgColor theme="1"/>
        </patternFill>
      </fill>
      <border>
        <left style="thin">
          <color indexed="64"/>
        </left>
        <right style="thin">
          <color indexed="64"/>
        </right>
        <top style="thin">
          <color indexed="64"/>
        </top>
        <bottom style="thin">
          <color indexed="64"/>
        </bottom>
      </border>
    </dxf>
    <dxf>
      <font>
        <b/>
        <i val="0"/>
        <color theme="0"/>
      </font>
      <fill>
        <patternFill>
          <bgColor theme="1"/>
        </patternFill>
      </fill>
      <border>
        <left style="thin">
          <color indexed="64"/>
        </left>
        <right style="thin">
          <color indexed="64"/>
        </right>
        <top style="thin">
          <color indexed="64"/>
        </top>
        <bottom style="thin">
          <color indexed="64"/>
        </bottom>
      </border>
    </dxf>
    <dxf>
      <font>
        <b/>
        <i val="0"/>
        <color theme="0"/>
      </font>
      <fill>
        <patternFill>
          <bgColor rgb="FFFF0000"/>
        </patternFill>
      </fill>
      <border>
        <left style="thin">
          <color indexed="64"/>
        </left>
        <right style="thin">
          <color indexed="64"/>
        </right>
        <top style="thin">
          <color indexed="64"/>
        </top>
        <bottom style="thin">
          <color indexed="64"/>
        </bottom>
      </border>
    </dxf>
    <dxf>
      <font>
        <b/>
        <i val="0"/>
        <color theme="0"/>
      </font>
      <fill>
        <patternFill>
          <bgColor rgb="FFFF0000"/>
        </patternFill>
      </fill>
      <border>
        <left style="thin">
          <color indexed="64"/>
        </left>
        <right style="thin">
          <color indexed="64"/>
        </right>
        <top style="thin">
          <color indexed="64"/>
        </top>
        <bottom style="thin">
          <color indexed="64"/>
        </bottom>
      </border>
    </dxf>
    <dxf>
      <font>
        <b/>
        <i val="0"/>
        <color theme="1"/>
      </font>
      <fill>
        <patternFill>
          <bgColor theme="0" tint="-0.24994659260841701"/>
        </patternFill>
      </fill>
      <border>
        <left style="thin">
          <color indexed="64"/>
        </left>
        <right style="thin">
          <color indexed="64"/>
        </right>
        <top style="thin">
          <color indexed="64"/>
        </top>
        <bottom style="thin">
          <color indexed="64"/>
        </bottom>
      </border>
    </dxf>
    <dxf>
      <font>
        <b/>
        <i val="0"/>
        <color theme="1"/>
      </font>
      <fill>
        <patternFill>
          <bgColor theme="0" tint="-0.24994659260841701"/>
        </patternFill>
      </fill>
      <border>
        <left style="thin">
          <color indexed="64"/>
        </left>
        <right style="thin">
          <color indexed="64"/>
        </right>
        <top style="thin">
          <color indexed="64"/>
        </top>
        <bottom style="thin">
          <color indexed="64"/>
        </bottom>
      </border>
    </dxf>
    <dxf>
      <font>
        <b/>
        <i val="0"/>
        <color theme="1"/>
      </font>
      <fill>
        <patternFill>
          <bgColor theme="9"/>
        </patternFill>
      </fill>
      <border>
        <left style="thin">
          <color indexed="64"/>
        </left>
        <right style="thin">
          <color indexed="64"/>
        </right>
        <top style="thin">
          <color indexed="64"/>
        </top>
        <bottom style="thin">
          <color indexed="64"/>
        </bottom>
      </border>
    </dxf>
    <dxf>
      <font>
        <b/>
        <i val="0"/>
        <color auto="1"/>
      </font>
      <fill>
        <patternFill>
          <bgColor theme="9"/>
        </patternFill>
      </fill>
      <border>
        <left style="thin">
          <color indexed="64"/>
        </left>
        <right style="thin">
          <color indexed="64"/>
        </right>
        <top style="thin">
          <color indexed="64"/>
        </top>
        <bottom style="thin">
          <color indexed="64"/>
        </bottom>
      </border>
    </dxf>
    <dxf>
      <font>
        <b/>
        <i val="0"/>
        <color theme="0"/>
      </font>
      <fill>
        <patternFill>
          <bgColor theme="8"/>
        </patternFill>
      </fill>
      <border>
        <left style="thin">
          <color indexed="64"/>
        </left>
        <right style="thin">
          <color indexed="64"/>
        </right>
        <top style="thin">
          <color indexed="64"/>
        </top>
        <bottom style="thin">
          <color indexed="64"/>
        </bottom>
      </border>
    </dxf>
    <dxf>
      <font>
        <b/>
        <i val="0"/>
        <color theme="0"/>
      </font>
      <fill>
        <patternFill>
          <bgColor theme="8"/>
        </patternFill>
      </fill>
      <border>
        <left style="thin">
          <color indexed="64"/>
        </left>
        <right style="thin">
          <color indexed="64"/>
        </right>
        <top style="thin">
          <color indexed="64"/>
        </top>
        <bottom style="thin">
          <color indexed="64"/>
        </bottom>
      </border>
    </dxf>
    <dxf>
      <font>
        <b/>
        <i val="0"/>
        <color theme="0"/>
      </font>
      <fill>
        <patternFill>
          <bgColor theme="7"/>
        </patternFill>
      </fill>
      <border>
        <left style="thin">
          <color indexed="64"/>
        </left>
        <right style="thin">
          <color indexed="64"/>
        </right>
        <top style="thin">
          <color indexed="64"/>
        </top>
        <bottom style="thin">
          <color indexed="64"/>
        </bottom>
      </border>
    </dxf>
    <dxf>
      <font>
        <b/>
        <i val="0"/>
        <color theme="0"/>
      </font>
      <fill>
        <patternFill>
          <bgColor theme="7"/>
        </patternFill>
      </fill>
      <border>
        <left style="thin">
          <color indexed="64"/>
        </left>
        <right style="thin">
          <color indexed="64"/>
        </right>
        <top style="thin">
          <color indexed="64"/>
        </top>
        <bottom style="thin">
          <color indexed="64"/>
        </bottom>
      </border>
    </dxf>
    <dxf>
      <font>
        <b/>
        <i val="0"/>
        <color theme="0"/>
      </font>
      <fill>
        <patternFill>
          <bgColor theme="6"/>
        </patternFill>
      </fill>
      <border>
        <left style="thin">
          <color indexed="64"/>
        </left>
        <right style="thin">
          <color indexed="64"/>
        </right>
        <top style="thin">
          <color indexed="64"/>
        </top>
        <bottom style="thin">
          <color indexed="64"/>
        </bottom>
      </border>
    </dxf>
    <dxf>
      <font>
        <b/>
        <i val="0"/>
        <color theme="0"/>
      </font>
      <fill>
        <patternFill>
          <bgColor theme="6"/>
        </patternFill>
      </fill>
      <border>
        <left style="thin">
          <color indexed="64"/>
        </left>
        <right style="thin">
          <color indexed="64"/>
        </right>
        <top style="thin">
          <color indexed="64"/>
        </top>
        <bottom style="thin">
          <color indexed="64"/>
        </bottom>
      </border>
    </dxf>
    <dxf>
      <font>
        <b/>
        <i val="0"/>
        <color theme="0"/>
      </font>
      <fill>
        <patternFill>
          <bgColor theme="5"/>
        </patternFill>
      </fill>
      <border>
        <left style="thin">
          <color indexed="64"/>
        </left>
        <right style="thin">
          <color indexed="64"/>
        </right>
        <top style="thin">
          <color indexed="64"/>
        </top>
        <bottom style="thin">
          <color indexed="64"/>
        </bottom>
      </border>
    </dxf>
    <dxf>
      <font>
        <b/>
        <i val="0"/>
        <color theme="0"/>
      </font>
      <fill>
        <patternFill>
          <bgColor theme="5"/>
        </patternFill>
      </fill>
      <border>
        <left style="thin">
          <color indexed="64"/>
        </left>
        <right style="thin">
          <color indexed="64"/>
        </right>
        <top style="thin">
          <color indexed="64"/>
        </top>
        <bottom style="thin">
          <color indexed="64"/>
        </bottom>
      </border>
    </dxf>
    <dxf>
      <font>
        <b/>
        <i val="0"/>
        <color theme="0"/>
      </font>
      <fill>
        <patternFill>
          <bgColor theme="3"/>
        </patternFill>
      </fill>
      <border>
        <left style="thin">
          <color indexed="64"/>
        </left>
        <right style="thin">
          <color indexed="64"/>
        </right>
        <top style="thin">
          <color indexed="64"/>
        </top>
        <bottom style="thin">
          <color indexed="64"/>
        </bottom>
      </border>
    </dxf>
    <dxf>
      <font>
        <b/>
        <i val="0"/>
        <color theme="0"/>
      </font>
      <fill>
        <patternFill>
          <bgColor theme="3"/>
        </patternFill>
      </fill>
      <border>
        <left style="thin">
          <color indexed="64"/>
        </left>
        <right style="thin">
          <color indexed="64"/>
        </right>
        <top style="thin">
          <color indexed="64"/>
        </top>
        <bottom style="thin">
          <color indexed="64"/>
        </bottom>
      </border>
    </dxf>
    <dxf>
      <font>
        <b/>
        <i val="0"/>
        <color theme="0"/>
      </font>
      <fill>
        <patternFill>
          <bgColor theme="1"/>
        </patternFill>
      </fill>
      <border>
        <left style="thin">
          <color indexed="64"/>
        </left>
        <right style="thin">
          <color indexed="64"/>
        </right>
        <top style="thin">
          <color indexed="64"/>
        </top>
        <bottom style="thin">
          <color indexed="64"/>
        </bottom>
      </border>
    </dxf>
    <dxf>
      <font>
        <b/>
        <i val="0"/>
        <color theme="0"/>
      </font>
      <fill>
        <patternFill>
          <bgColor theme="1"/>
        </patternFill>
      </fill>
      <border>
        <left style="thin">
          <color indexed="64"/>
        </left>
        <right style="thin">
          <color indexed="64"/>
        </right>
        <top style="thin">
          <color indexed="64"/>
        </top>
        <bottom style="thin">
          <color indexed="64"/>
        </bottom>
      </border>
    </dxf>
    <dxf>
      <font>
        <b/>
        <i val="0"/>
        <color theme="0"/>
      </font>
      <fill>
        <patternFill>
          <bgColor rgb="FFFF0000"/>
        </patternFill>
      </fill>
      <border>
        <left style="thin">
          <color indexed="64"/>
        </left>
        <right style="thin">
          <color indexed="64"/>
        </right>
        <top style="thin">
          <color indexed="64"/>
        </top>
        <bottom style="thin">
          <color indexed="64"/>
        </bottom>
      </border>
    </dxf>
    <dxf>
      <font>
        <b/>
        <i val="0"/>
        <color theme="0"/>
      </font>
      <fill>
        <patternFill>
          <bgColor rgb="FFFF0000"/>
        </patternFill>
      </fill>
      <border>
        <left style="thin">
          <color indexed="64"/>
        </left>
        <right style="thin">
          <color indexed="64"/>
        </right>
        <top style="thin">
          <color indexed="64"/>
        </top>
        <bottom style="thin">
          <color indexed="64"/>
        </bottom>
      </border>
    </dxf>
    <dxf>
      <font>
        <b/>
        <i val="0"/>
        <color theme="1"/>
      </font>
      <fill>
        <patternFill>
          <bgColor theme="0" tint="-0.24994659260841701"/>
        </patternFill>
      </fill>
      <border>
        <left style="thin">
          <color indexed="64"/>
        </left>
        <right style="thin">
          <color indexed="64"/>
        </right>
        <top style="thin">
          <color indexed="64"/>
        </top>
        <bottom style="thin">
          <color indexed="64"/>
        </bottom>
      </border>
    </dxf>
    <dxf>
      <font>
        <b/>
        <i val="0"/>
        <color theme="1"/>
      </font>
      <fill>
        <patternFill>
          <bgColor theme="0" tint="-0.24994659260841701"/>
        </patternFill>
      </fill>
      <border>
        <left style="thin">
          <color indexed="64"/>
        </left>
        <right style="thin">
          <color indexed="64"/>
        </right>
        <top style="thin">
          <color indexed="64"/>
        </top>
        <bottom style="thin">
          <color indexed="64"/>
        </bottom>
      </border>
    </dxf>
    <dxf>
      <font>
        <b/>
        <i val="0"/>
        <color theme="1"/>
      </font>
      <fill>
        <patternFill>
          <bgColor theme="9"/>
        </patternFill>
      </fill>
      <border>
        <left style="thin">
          <color indexed="64"/>
        </left>
        <right style="thin">
          <color indexed="64"/>
        </right>
        <top style="thin">
          <color indexed="64"/>
        </top>
        <bottom style="thin">
          <color indexed="64"/>
        </bottom>
      </border>
    </dxf>
    <dxf>
      <font>
        <b/>
        <i val="0"/>
        <color auto="1"/>
      </font>
      <fill>
        <patternFill>
          <bgColor theme="9"/>
        </patternFill>
      </fill>
      <border>
        <left style="thin">
          <color indexed="64"/>
        </left>
        <right style="thin">
          <color indexed="64"/>
        </right>
        <top style="thin">
          <color indexed="64"/>
        </top>
        <bottom style="thin">
          <color indexed="64"/>
        </bottom>
      </border>
    </dxf>
    <dxf>
      <font>
        <b/>
        <i val="0"/>
        <color theme="0"/>
      </font>
      <fill>
        <patternFill>
          <bgColor theme="8"/>
        </patternFill>
      </fill>
      <border>
        <left style="thin">
          <color indexed="64"/>
        </left>
        <right style="thin">
          <color indexed="64"/>
        </right>
        <top style="thin">
          <color indexed="64"/>
        </top>
        <bottom style="thin">
          <color indexed="64"/>
        </bottom>
      </border>
    </dxf>
    <dxf>
      <font>
        <b/>
        <i val="0"/>
        <color theme="0"/>
      </font>
      <fill>
        <patternFill>
          <bgColor theme="8"/>
        </patternFill>
      </fill>
      <border>
        <left style="thin">
          <color indexed="64"/>
        </left>
        <right style="thin">
          <color indexed="64"/>
        </right>
        <top style="thin">
          <color indexed="64"/>
        </top>
        <bottom style="thin">
          <color indexed="64"/>
        </bottom>
      </border>
    </dxf>
    <dxf>
      <font>
        <b/>
        <i val="0"/>
        <color theme="0"/>
      </font>
      <fill>
        <patternFill>
          <bgColor theme="7"/>
        </patternFill>
      </fill>
      <border>
        <left style="thin">
          <color indexed="64"/>
        </left>
        <right style="thin">
          <color indexed="64"/>
        </right>
        <top style="thin">
          <color indexed="64"/>
        </top>
        <bottom style="thin">
          <color indexed="64"/>
        </bottom>
      </border>
    </dxf>
    <dxf>
      <font>
        <b/>
        <i val="0"/>
        <color theme="0"/>
      </font>
      <fill>
        <patternFill>
          <bgColor theme="7"/>
        </patternFill>
      </fill>
      <border>
        <left style="thin">
          <color indexed="64"/>
        </left>
        <right style="thin">
          <color indexed="64"/>
        </right>
        <top style="thin">
          <color indexed="64"/>
        </top>
        <bottom style="thin">
          <color indexed="64"/>
        </bottom>
      </border>
    </dxf>
    <dxf>
      <font>
        <b/>
        <i val="0"/>
        <color theme="0"/>
      </font>
      <fill>
        <patternFill>
          <bgColor theme="6"/>
        </patternFill>
      </fill>
      <border>
        <left style="thin">
          <color indexed="64"/>
        </left>
        <right style="thin">
          <color indexed="64"/>
        </right>
        <top style="thin">
          <color indexed="64"/>
        </top>
        <bottom style="thin">
          <color indexed="64"/>
        </bottom>
      </border>
    </dxf>
    <dxf>
      <font>
        <b/>
        <i val="0"/>
        <color theme="0"/>
      </font>
      <fill>
        <patternFill>
          <bgColor theme="6"/>
        </patternFill>
      </fill>
      <border>
        <left style="thin">
          <color indexed="64"/>
        </left>
        <right style="thin">
          <color indexed="64"/>
        </right>
        <top style="thin">
          <color indexed="64"/>
        </top>
        <bottom style="thin">
          <color indexed="64"/>
        </bottom>
      </border>
    </dxf>
    <dxf>
      <font>
        <b/>
        <i val="0"/>
        <color theme="0"/>
      </font>
      <fill>
        <patternFill>
          <bgColor theme="5"/>
        </patternFill>
      </fill>
      <border>
        <left style="thin">
          <color indexed="64"/>
        </left>
        <right style="thin">
          <color indexed="64"/>
        </right>
        <top style="thin">
          <color indexed="64"/>
        </top>
        <bottom style="thin">
          <color indexed="64"/>
        </bottom>
      </border>
    </dxf>
    <dxf>
      <font>
        <b/>
        <i val="0"/>
        <color theme="0"/>
      </font>
      <fill>
        <patternFill>
          <bgColor theme="5"/>
        </patternFill>
      </fill>
      <border>
        <left style="thin">
          <color indexed="64"/>
        </left>
        <right style="thin">
          <color indexed="64"/>
        </right>
        <top style="thin">
          <color indexed="64"/>
        </top>
        <bottom style="thin">
          <color indexed="64"/>
        </bottom>
      </border>
    </dxf>
    <dxf>
      <font>
        <b/>
        <i val="0"/>
        <color theme="0"/>
      </font>
      <fill>
        <patternFill>
          <bgColor theme="3"/>
        </patternFill>
      </fill>
      <border>
        <left style="thin">
          <color indexed="64"/>
        </left>
        <right style="thin">
          <color indexed="64"/>
        </right>
        <top style="thin">
          <color indexed="64"/>
        </top>
        <bottom style="thin">
          <color indexed="64"/>
        </bottom>
      </border>
    </dxf>
    <dxf>
      <font>
        <b/>
        <i val="0"/>
        <color theme="0"/>
      </font>
      <fill>
        <patternFill>
          <bgColor theme="3"/>
        </patternFill>
      </fill>
      <border>
        <left style="thin">
          <color indexed="64"/>
        </left>
        <right style="thin">
          <color indexed="64"/>
        </right>
        <top style="thin">
          <color indexed="64"/>
        </top>
        <bottom style="thin">
          <color indexed="64"/>
        </bottom>
      </border>
    </dxf>
    <dxf>
      <font>
        <b/>
        <i val="0"/>
        <color theme="0"/>
      </font>
      <fill>
        <patternFill>
          <bgColor theme="1"/>
        </patternFill>
      </fill>
      <border>
        <left style="thin">
          <color indexed="64"/>
        </left>
        <right style="thin">
          <color indexed="64"/>
        </right>
        <top style="thin">
          <color indexed="64"/>
        </top>
        <bottom style="thin">
          <color indexed="64"/>
        </bottom>
      </border>
    </dxf>
    <dxf>
      <font>
        <b/>
        <i val="0"/>
        <color theme="0"/>
      </font>
      <fill>
        <patternFill>
          <bgColor theme="1"/>
        </patternFill>
      </fill>
      <border>
        <left style="thin">
          <color indexed="64"/>
        </left>
        <right style="thin">
          <color indexed="64"/>
        </right>
        <top style="thin">
          <color indexed="64"/>
        </top>
        <bottom style="thin">
          <color indexed="64"/>
        </bottom>
      </border>
    </dxf>
    <dxf>
      <font>
        <b/>
        <i val="0"/>
        <color theme="0"/>
      </font>
      <fill>
        <patternFill>
          <bgColor rgb="FFFF0000"/>
        </patternFill>
      </fill>
      <border>
        <left style="thin">
          <color indexed="64"/>
        </left>
        <right style="thin">
          <color indexed="64"/>
        </right>
        <top style="thin">
          <color indexed="64"/>
        </top>
        <bottom style="thin">
          <color indexed="64"/>
        </bottom>
      </border>
    </dxf>
    <dxf>
      <font>
        <b/>
        <i val="0"/>
        <color theme="0"/>
      </font>
      <fill>
        <patternFill>
          <bgColor rgb="FFFF0000"/>
        </patternFill>
      </fill>
      <border>
        <left style="thin">
          <color indexed="64"/>
        </left>
        <right style="thin">
          <color indexed="64"/>
        </right>
        <top style="thin">
          <color indexed="64"/>
        </top>
        <bottom style="thin">
          <color indexed="64"/>
        </bottom>
      </border>
    </dxf>
    <dxf>
      <font>
        <b/>
        <i val="0"/>
        <color theme="1"/>
      </font>
      <fill>
        <patternFill>
          <bgColor theme="0" tint="-0.24994659260841701"/>
        </patternFill>
      </fill>
      <border>
        <left style="thin">
          <color indexed="64"/>
        </left>
        <right style="thin">
          <color indexed="64"/>
        </right>
        <top style="thin">
          <color indexed="64"/>
        </top>
        <bottom style="thin">
          <color indexed="64"/>
        </bottom>
      </border>
    </dxf>
    <dxf>
      <font>
        <b/>
        <i val="0"/>
        <color theme="1"/>
      </font>
      <fill>
        <patternFill>
          <bgColor theme="0" tint="-0.24994659260841701"/>
        </patternFill>
      </fill>
      <border>
        <left style="thin">
          <color indexed="64"/>
        </left>
        <right style="thin">
          <color indexed="64"/>
        </right>
        <top style="thin">
          <color indexed="64"/>
        </top>
        <bottom style="thin">
          <color indexed="64"/>
        </bottom>
      </border>
    </dxf>
    <dxf>
      <font>
        <b/>
        <i val="0"/>
        <color theme="1"/>
      </font>
      <fill>
        <patternFill>
          <bgColor theme="9"/>
        </patternFill>
      </fill>
      <border>
        <left style="thin">
          <color indexed="64"/>
        </left>
        <right style="thin">
          <color indexed="64"/>
        </right>
        <top style="thin">
          <color indexed="64"/>
        </top>
        <bottom style="thin">
          <color indexed="64"/>
        </bottom>
      </border>
    </dxf>
    <dxf>
      <font>
        <b/>
        <i val="0"/>
        <color auto="1"/>
      </font>
      <fill>
        <patternFill>
          <bgColor theme="9"/>
        </patternFill>
      </fill>
      <border>
        <left style="thin">
          <color indexed="64"/>
        </left>
        <right style="thin">
          <color indexed="64"/>
        </right>
        <top style="thin">
          <color indexed="64"/>
        </top>
        <bottom style="thin">
          <color indexed="64"/>
        </bottom>
      </border>
    </dxf>
    <dxf>
      <font>
        <b/>
        <i val="0"/>
        <color theme="0"/>
      </font>
      <fill>
        <patternFill>
          <bgColor theme="8"/>
        </patternFill>
      </fill>
      <border>
        <left style="thin">
          <color indexed="64"/>
        </left>
        <right style="thin">
          <color indexed="64"/>
        </right>
        <top style="thin">
          <color indexed="64"/>
        </top>
        <bottom style="thin">
          <color indexed="64"/>
        </bottom>
      </border>
    </dxf>
    <dxf>
      <font>
        <b/>
        <i val="0"/>
        <color theme="0"/>
      </font>
      <fill>
        <patternFill>
          <bgColor theme="8"/>
        </patternFill>
      </fill>
      <border>
        <left style="thin">
          <color indexed="64"/>
        </left>
        <right style="thin">
          <color indexed="64"/>
        </right>
        <top style="thin">
          <color indexed="64"/>
        </top>
        <bottom style="thin">
          <color indexed="64"/>
        </bottom>
      </border>
    </dxf>
    <dxf>
      <font>
        <b/>
        <i val="0"/>
        <color theme="0"/>
      </font>
      <fill>
        <patternFill>
          <bgColor theme="7"/>
        </patternFill>
      </fill>
      <border>
        <left style="thin">
          <color indexed="64"/>
        </left>
        <right style="thin">
          <color indexed="64"/>
        </right>
        <top style="thin">
          <color indexed="64"/>
        </top>
        <bottom style="thin">
          <color indexed="64"/>
        </bottom>
      </border>
    </dxf>
    <dxf>
      <font>
        <b/>
        <i val="0"/>
        <color theme="0"/>
      </font>
      <fill>
        <patternFill>
          <bgColor theme="7"/>
        </patternFill>
      </fill>
      <border>
        <left style="thin">
          <color indexed="64"/>
        </left>
        <right style="thin">
          <color indexed="64"/>
        </right>
        <top style="thin">
          <color indexed="64"/>
        </top>
        <bottom style="thin">
          <color indexed="64"/>
        </bottom>
      </border>
    </dxf>
    <dxf>
      <font>
        <b/>
        <i val="0"/>
        <color theme="0"/>
      </font>
      <fill>
        <patternFill>
          <bgColor theme="6"/>
        </patternFill>
      </fill>
      <border>
        <left style="thin">
          <color indexed="64"/>
        </left>
        <right style="thin">
          <color indexed="64"/>
        </right>
        <top style="thin">
          <color indexed="64"/>
        </top>
        <bottom style="thin">
          <color indexed="64"/>
        </bottom>
      </border>
    </dxf>
    <dxf>
      <font>
        <b/>
        <i val="0"/>
        <color theme="0"/>
      </font>
      <fill>
        <patternFill>
          <bgColor theme="6"/>
        </patternFill>
      </fill>
      <border>
        <left style="thin">
          <color indexed="64"/>
        </left>
        <right style="thin">
          <color indexed="64"/>
        </right>
        <top style="thin">
          <color indexed="64"/>
        </top>
        <bottom style="thin">
          <color indexed="64"/>
        </bottom>
      </border>
    </dxf>
    <dxf>
      <font>
        <b/>
        <i val="0"/>
        <color theme="0"/>
      </font>
      <fill>
        <patternFill>
          <bgColor theme="5"/>
        </patternFill>
      </fill>
      <border>
        <left style="thin">
          <color indexed="64"/>
        </left>
        <right style="thin">
          <color indexed="64"/>
        </right>
        <top style="thin">
          <color indexed="64"/>
        </top>
        <bottom style="thin">
          <color indexed="64"/>
        </bottom>
      </border>
    </dxf>
    <dxf>
      <font>
        <b/>
        <i val="0"/>
        <color theme="0"/>
      </font>
      <fill>
        <patternFill>
          <bgColor theme="5"/>
        </patternFill>
      </fill>
      <border>
        <left style="thin">
          <color indexed="64"/>
        </left>
        <right style="thin">
          <color indexed="64"/>
        </right>
        <top style="thin">
          <color indexed="64"/>
        </top>
        <bottom style="thin">
          <color indexed="64"/>
        </bottom>
      </border>
    </dxf>
    <dxf>
      <font>
        <b/>
        <i val="0"/>
        <color theme="0"/>
      </font>
      <fill>
        <patternFill>
          <bgColor theme="3"/>
        </patternFill>
      </fill>
      <border>
        <left style="thin">
          <color indexed="64"/>
        </left>
        <right style="thin">
          <color indexed="64"/>
        </right>
        <top style="thin">
          <color indexed="64"/>
        </top>
        <bottom style="thin">
          <color indexed="64"/>
        </bottom>
      </border>
    </dxf>
    <dxf>
      <font>
        <b/>
        <i val="0"/>
        <color theme="0"/>
      </font>
      <fill>
        <patternFill>
          <bgColor theme="3"/>
        </patternFill>
      </fill>
      <border>
        <left style="thin">
          <color indexed="64"/>
        </left>
        <right style="thin">
          <color indexed="64"/>
        </right>
        <top style="thin">
          <color indexed="64"/>
        </top>
        <bottom style="thin">
          <color indexed="64"/>
        </bottom>
      </border>
    </dxf>
    <dxf>
      <font>
        <b/>
        <i val="0"/>
        <color theme="0"/>
      </font>
      <fill>
        <patternFill>
          <bgColor theme="1"/>
        </patternFill>
      </fill>
      <border>
        <left style="thin">
          <color indexed="64"/>
        </left>
        <right style="thin">
          <color indexed="64"/>
        </right>
        <top style="thin">
          <color indexed="64"/>
        </top>
        <bottom style="thin">
          <color indexed="64"/>
        </bottom>
      </border>
    </dxf>
    <dxf>
      <font>
        <b/>
        <i val="0"/>
        <color theme="0"/>
      </font>
      <fill>
        <patternFill>
          <bgColor theme="1"/>
        </patternFill>
      </fill>
      <border>
        <left style="thin">
          <color indexed="64"/>
        </left>
        <right style="thin">
          <color indexed="64"/>
        </right>
        <top style="thin">
          <color indexed="64"/>
        </top>
        <bottom style="thin">
          <color indexed="64"/>
        </bottom>
      </border>
    </dxf>
    <dxf>
      <font>
        <b/>
        <i val="0"/>
        <color theme="0"/>
      </font>
      <fill>
        <patternFill>
          <bgColor rgb="FFFF0000"/>
        </patternFill>
      </fill>
      <border>
        <left style="thin">
          <color indexed="64"/>
        </left>
        <right style="thin">
          <color indexed="64"/>
        </right>
        <top style="thin">
          <color indexed="64"/>
        </top>
        <bottom style="thin">
          <color indexed="64"/>
        </bottom>
      </border>
    </dxf>
    <dxf>
      <font>
        <b/>
        <i val="0"/>
        <color theme="0"/>
      </font>
      <fill>
        <patternFill>
          <bgColor rgb="FFFF0000"/>
        </patternFill>
      </fill>
      <border>
        <left style="thin">
          <color indexed="64"/>
        </left>
        <right style="thin">
          <color indexed="64"/>
        </right>
        <top style="thin">
          <color indexed="64"/>
        </top>
        <bottom style="thin">
          <color indexed="64"/>
        </bottom>
      </border>
    </dxf>
    <dxf>
      <font>
        <b/>
        <i val="0"/>
        <color theme="1"/>
      </font>
      <fill>
        <patternFill>
          <bgColor theme="0" tint="-0.24994659260841701"/>
        </patternFill>
      </fill>
      <border>
        <left style="thin">
          <color indexed="64"/>
        </left>
        <right style="thin">
          <color indexed="64"/>
        </right>
        <top style="thin">
          <color indexed="64"/>
        </top>
        <bottom style="thin">
          <color indexed="64"/>
        </bottom>
      </border>
    </dxf>
    <dxf>
      <font>
        <b/>
        <i val="0"/>
        <color theme="1"/>
      </font>
      <fill>
        <patternFill>
          <bgColor theme="0" tint="-0.24994659260841701"/>
        </patternFill>
      </fill>
      <border>
        <left style="thin">
          <color indexed="64"/>
        </left>
        <right style="thin">
          <color indexed="64"/>
        </right>
        <top style="thin">
          <color indexed="64"/>
        </top>
        <bottom style="thin">
          <color indexed="64"/>
        </bottom>
      </border>
    </dxf>
    <dxf>
      <font>
        <b/>
        <i val="0"/>
        <color theme="1"/>
      </font>
      <fill>
        <patternFill>
          <bgColor theme="9"/>
        </patternFill>
      </fill>
      <border>
        <left style="thin">
          <color indexed="64"/>
        </left>
        <right style="thin">
          <color indexed="64"/>
        </right>
        <top style="thin">
          <color indexed="64"/>
        </top>
        <bottom style="thin">
          <color indexed="64"/>
        </bottom>
      </border>
    </dxf>
    <dxf>
      <font>
        <b/>
        <i val="0"/>
        <color auto="1"/>
      </font>
      <fill>
        <patternFill>
          <bgColor theme="9"/>
        </patternFill>
      </fill>
      <border>
        <left style="thin">
          <color indexed="64"/>
        </left>
        <right style="thin">
          <color indexed="64"/>
        </right>
        <top style="thin">
          <color indexed="64"/>
        </top>
        <bottom style="thin">
          <color indexed="64"/>
        </bottom>
      </border>
    </dxf>
    <dxf>
      <font>
        <b/>
        <i val="0"/>
        <color theme="0"/>
      </font>
      <fill>
        <patternFill>
          <bgColor theme="8"/>
        </patternFill>
      </fill>
      <border>
        <left style="thin">
          <color indexed="64"/>
        </left>
        <right style="thin">
          <color indexed="64"/>
        </right>
        <top style="thin">
          <color indexed="64"/>
        </top>
        <bottom style="thin">
          <color indexed="64"/>
        </bottom>
      </border>
    </dxf>
    <dxf>
      <font>
        <b/>
        <i val="0"/>
        <color theme="0"/>
      </font>
      <fill>
        <patternFill>
          <bgColor theme="8"/>
        </patternFill>
      </fill>
      <border>
        <left style="thin">
          <color indexed="64"/>
        </left>
        <right style="thin">
          <color indexed="64"/>
        </right>
        <top style="thin">
          <color indexed="64"/>
        </top>
        <bottom style="thin">
          <color indexed="64"/>
        </bottom>
      </border>
    </dxf>
    <dxf>
      <font>
        <b/>
        <i val="0"/>
        <color theme="0"/>
      </font>
      <fill>
        <patternFill>
          <bgColor theme="7"/>
        </patternFill>
      </fill>
      <border>
        <left style="thin">
          <color indexed="64"/>
        </left>
        <right style="thin">
          <color indexed="64"/>
        </right>
        <top style="thin">
          <color indexed="64"/>
        </top>
        <bottom style="thin">
          <color indexed="64"/>
        </bottom>
      </border>
    </dxf>
    <dxf>
      <font>
        <b/>
        <i val="0"/>
        <color theme="0"/>
      </font>
      <fill>
        <patternFill>
          <bgColor theme="7"/>
        </patternFill>
      </fill>
      <border>
        <left style="thin">
          <color indexed="64"/>
        </left>
        <right style="thin">
          <color indexed="64"/>
        </right>
        <top style="thin">
          <color indexed="64"/>
        </top>
        <bottom style="thin">
          <color indexed="64"/>
        </bottom>
      </border>
    </dxf>
    <dxf>
      <font>
        <b/>
        <i val="0"/>
        <color theme="0"/>
      </font>
      <fill>
        <patternFill>
          <bgColor theme="6"/>
        </patternFill>
      </fill>
      <border>
        <left style="thin">
          <color indexed="64"/>
        </left>
        <right style="thin">
          <color indexed="64"/>
        </right>
        <top style="thin">
          <color indexed="64"/>
        </top>
        <bottom style="thin">
          <color indexed="64"/>
        </bottom>
      </border>
    </dxf>
    <dxf>
      <font>
        <b/>
        <i val="0"/>
        <color theme="0"/>
      </font>
      <fill>
        <patternFill>
          <bgColor theme="6"/>
        </patternFill>
      </fill>
      <border>
        <left style="thin">
          <color indexed="64"/>
        </left>
        <right style="thin">
          <color indexed="64"/>
        </right>
        <top style="thin">
          <color indexed="64"/>
        </top>
        <bottom style="thin">
          <color indexed="64"/>
        </bottom>
      </border>
    </dxf>
    <dxf>
      <font>
        <b/>
        <i val="0"/>
        <color theme="0"/>
      </font>
      <fill>
        <patternFill>
          <bgColor theme="5"/>
        </patternFill>
      </fill>
      <border>
        <left style="thin">
          <color indexed="64"/>
        </left>
        <right style="thin">
          <color indexed="64"/>
        </right>
        <top style="thin">
          <color indexed="64"/>
        </top>
        <bottom style="thin">
          <color indexed="64"/>
        </bottom>
      </border>
    </dxf>
    <dxf>
      <font>
        <b/>
        <i val="0"/>
        <color theme="0"/>
      </font>
      <fill>
        <patternFill>
          <bgColor theme="5"/>
        </patternFill>
      </fill>
      <border>
        <left style="thin">
          <color indexed="64"/>
        </left>
        <right style="thin">
          <color indexed="64"/>
        </right>
        <top style="thin">
          <color indexed="64"/>
        </top>
        <bottom style="thin">
          <color indexed="64"/>
        </bottom>
      </border>
    </dxf>
    <dxf>
      <font>
        <b/>
        <i val="0"/>
        <color theme="0"/>
      </font>
      <fill>
        <patternFill>
          <bgColor theme="3"/>
        </patternFill>
      </fill>
      <border>
        <left style="thin">
          <color indexed="64"/>
        </left>
        <right style="thin">
          <color indexed="64"/>
        </right>
        <top style="thin">
          <color indexed="64"/>
        </top>
        <bottom style="thin">
          <color indexed="64"/>
        </bottom>
      </border>
    </dxf>
    <dxf>
      <font>
        <b/>
        <i val="0"/>
        <color theme="0"/>
      </font>
      <fill>
        <patternFill>
          <bgColor theme="3"/>
        </patternFill>
      </fill>
      <border>
        <left style="thin">
          <color indexed="64"/>
        </left>
        <right style="thin">
          <color indexed="64"/>
        </right>
        <top style="thin">
          <color indexed="64"/>
        </top>
        <bottom style="thin">
          <color indexed="64"/>
        </bottom>
      </border>
    </dxf>
    <dxf>
      <font>
        <b/>
        <i val="0"/>
        <color theme="0"/>
      </font>
      <fill>
        <patternFill>
          <bgColor theme="1"/>
        </patternFill>
      </fill>
      <border>
        <left style="thin">
          <color indexed="64"/>
        </left>
        <right style="thin">
          <color indexed="64"/>
        </right>
        <top style="thin">
          <color indexed="64"/>
        </top>
        <bottom style="thin">
          <color indexed="64"/>
        </bottom>
      </border>
    </dxf>
    <dxf>
      <font>
        <b/>
        <i val="0"/>
        <color theme="0"/>
      </font>
      <fill>
        <patternFill>
          <bgColor theme="1"/>
        </patternFill>
      </fill>
      <border>
        <left style="thin">
          <color indexed="64"/>
        </left>
        <right style="thin">
          <color indexed="64"/>
        </right>
        <top style="thin">
          <color indexed="64"/>
        </top>
        <bottom style="thin">
          <color indexed="64"/>
        </bottom>
      </border>
    </dxf>
    <dxf>
      <font>
        <b/>
        <i val="0"/>
        <color theme="0"/>
      </font>
      <fill>
        <patternFill>
          <bgColor rgb="FFFF0000"/>
        </patternFill>
      </fill>
      <border>
        <left style="thin">
          <color indexed="64"/>
        </left>
        <right style="thin">
          <color indexed="64"/>
        </right>
        <top style="thin">
          <color indexed="64"/>
        </top>
        <bottom style="thin">
          <color indexed="64"/>
        </bottom>
      </border>
    </dxf>
    <dxf>
      <font>
        <b/>
        <i val="0"/>
        <color theme="0"/>
      </font>
      <fill>
        <patternFill>
          <bgColor rgb="FFFF0000"/>
        </patternFill>
      </fill>
      <border>
        <left style="thin">
          <color indexed="64"/>
        </left>
        <right style="thin">
          <color indexed="64"/>
        </right>
        <top style="thin">
          <color indexed="64"/>
        </top>
        <bottom style="thin">
          <color indexed="64"/>
        </bottom>
      </border>
    </dxf>
    <dxf>
      <font>
        <b/>
        <i val="0"/>
        <color theme="1"/>
      </font>
      <fill>
        <patternFill>
          <bgColor theme="0" tint="-0.24994659260841701"/>
        </patternFill>
      </fill>
      <border>
        <left style="thin">
          <color indexed="64"/>
        </left>
        <right style="thin">
          <color indexed="64"/>
        </right>
        <top style="thin">
          <color indexed="64"/>
        </top>
        <bottom style="thin">
          <color indexed="64"/>
        </bottom>
      </border>
    </dxf>
    <dxf>
      <font>
        <b/>
        <i val="0"/>
        <color theme="1"/>
      </font>
      <fill>
        <patternFill>
          <bgColor theme="0" tint="-0.24994659260841701"/>
        </patternFill>
      </fill>
      <border>
        <left style="thin">
          <color indexed="64"/>
        </left>
        <right style="thin">
          <color indexed="64"/>
        </right>
        <top style="thin">
          <color indexed="64"/>
        </top>
        <bottom style="thin">
          <color indexed="64"/>
        </bottom>
      </border>
    </dxf>
    <dxf>
      <font>
        <b/>
        <i val="0"/>
        <color theme="1"/>
      </font>
      <fill>
        <patternFill>
          <bgColor theme="9"/>
        </patternFill>
      </fill>
      <border>
        <left style="thin">
          <color indexed="64"/>
        </left>
        <right style="thin">
          <color indexed="64"/>
        </right>
        <top style="thin">
          <color indexed="64"/>
        </top>
        <bottom style="thin">
          <color indexed="64"/>
        </bottom>
      </border>
    </dxf>
    <dxf>
      <font>
        <b/>
        <i val="0"/>
        <color auto="1"/>
      </font>
      <fill>
        <patternFill>
          <bgColor theme="9"/>
        </patternFill>
      </fill>
      <border>
        <left style="thin">
          <color indexed="64"/>
        </left>
        <right style="thin">
          <color indexed="64"/>
        </right>
        <top style="thin">
          <color indexed="64"/>
        </top>
        <bottom style="thin">
          <color indexed="64"/>
        </bottom>
      </border>
    </dxf>
    <dxf>
      <font>
        <b/>
        <i val="0"/>
        <color theme="0"/>
      </font>
      <fill>
        <patternFill>
          <bgColor theme="8"/>
        </patternFill>
      </fill>
      <border>
        <left style="thin">
          <color indexed="64"/>
        </left>
        <right style="thin">
          <color indexed="64"/>
        </right>
        <top style="thin">
          <color indexed="64"/>
        </top>
        <bottom style="thin">
          <color indexed="64"/>
        </bottom>
      </border>
    </dxf>
    <dxf>
      <font>
        <b/>
        <i val="0"/>
        <color theme="0"/>
      </font>
      <fill>
        <patternFill>
          <bgColor theme="8"/>
        </patternFill>
      </fill>
      <border>
        <left style="thin">
          <color indexed="64"/>
        </left>
        <right style="thin">
          <color indexed="64"/>
        </right>
        <top style="thin">
          <color indexed="64"/>
        </top>
        <bottom style="thin">
          <color indexed="64"/>
        </bottom>
      </border>
    </dxf>
    <dxf>
      <font>
        <b/>
        <i val="0"/>
        <color theme="0"/>
      </font>
      <fill>
        <patternFill>
          <bgColor theme="7"/>
        </patternFill>
      </fill>
      <border>
        <left style="thin">
          <color indexed="64"/>
        </left>
        <right style="thin">
          <color indexed="64"/>
        </right>
        <top style="thin">
          <color indexed="64"/>
        </top>
        <bottom style="thin">
          <color indexed="64"/>
        </bottom>
      </border>
    </dxf>
    <dxf>
      <font>
        <b/>
        <i val="0"/>
        <color theme="0"/>
      </font>
      <fill>
        <patternFill>
          <bgColor theme="7"/>
        </patternFill>
      </fill>
      <border>
        <left style="thin">
          <color indexed="64"/>
        </left>
        <right style="thin">
          <color indexed="64"/>
        </right>
        <top style="thin">
          <color indexed="64"/>
        </top>
        <bottom style="thin">
          <color indexed="64"/>
        </bottom>
      </border>
    </dxf>
    <dxf>
      <font>
        <b/>
        <i val="0"/>
        <color theme="0"/>
      </font>
      <fill>
        <patternFill>
          <bgColor theme="6"/>
        </patternFill>
      </fill>
      <border>
        <left style="thin">
          <color indexed="64"/>
        </left>
        <right style="thin">
          <color indexed="64"/>
        </right>
        <top style="thin">
          <color indexed="64"/>
        </top>
        <bottom style="thin">
          <color indexed="64"/>
        </bottom>
      </border>
    </dxf>
    <dxf>
      <font>
        <b/>
        <i val="0"/>
        <color theme="0"/>
      </font>
      <fill>
        <patternFill>
          <bgColor theme="6"/>
        </patternFill>
      </fill>
      <border>
        <left style="thin">
          <color indexed="64"/>
        </left>
        <right style="thin">
          <color indexed="64"/>
        </right>
        <top style="thin">
          <color indexed="64"/>
        </top>
        <bottom style="thin">
          <color indexed="64"/>
        </bottom>
      </border>
    </dxf>
    <dxf>
      <font>
        <b/>
        <i val="0"/>
        <color theme="0"/>
      </font>
      <fill>
        <patternFill>
          <bgColor theme="5"/>
        </patternFill>
      </fill>
      <border>
        <left style="thin">
          <color indexed="64"/>
        </left>
        <right style="thin">
          <color indexed="64"/>
        </right>
        <top style="thin">
          <color indexed="64"/>
        </top>
        <bottom style="thin">
          <color indexed="64"/>
        </bottom>
      </border>
    </dxf>
    <dxf>
      <font>
        <b/>
        <i val="0"/>
        <color theme="0"/>
      </font>
      <fill>
        <patternFill>
          <bgColor theme="5"/>
        </patternFill>
      </fill>
      <border>
        <left style="thin">
          <color indexed="64"/>
        </left>
        <right style="thin">
          <color indexed="64"/>
        </right>
        <top style="thin">
          <color indexed="64"/>
        </top>
        <bottom style="thin">
          <color indexed="64"/>
        </bottom>
      </border>
    </dxf>
    <dxf>
      <font>
        <b/>
        <i val="0"/>
        <color theme="0"/>
      </font>
      <fill>
        <patternFill>
          <bgColor theme="3"/>
        </patternFill>
      </fill>
      <border>
        <left style="thin">
          <color indexed="64"/>
        </left>
        <right style="thin">
          <color indexed="64"/>
        </right>
        <top style="thin">
          <color indexed="64"/>
        </top>
        <bottom style="thin">
          <color indexed="64"/>
        </bottom>
      </border>
    </dxf>
    <dxf>
      <font>
        <b/>
        <i val="0"/>
        <color theme="0"/>
      </font>
      <fill>
        <patternFill>
          <bgColor theme="3"/>
        </patternFill>
      </fill>
      <border>
        <left style="thin">
          <color indexed="64"/>
        </left>
        <right style="thin">
          <color indexed="64"/>
        </right>
        <top style="thin">
          <color indexed="64"/>
        </top>
        <bottom style="thin">
          <color indexed="64"/>
        </bottom>
      </border>
    </dxf>
    <dxf>
      <font>
        <b/>
        <i val="0"/>
        <color theme="0"/>
      </font>
      <fill>
        <patternFill>
          <bgColor theme="1"/>
        </patternFill>
      </fill>
      <border>
        <left style="thin">
          <color indexed="64"/>
        </left>
        <right style="thin">
          <color indexed="64"/>
        </right>
        <top style="thin">
          <color indexed="64"/>
        </top>
        <bottom style="thin">
          <color indexed="64"/>
        </bottom>
      </border>
    </dxf>
    <dxf>
      <font>
        <b/>
        <i val="0"/>
        <color theme="0"/>
      </font>
      <fill>
        <patternFill>
          <bgColor theme="1"/>
        </patternFill>
      </fill>
      <border>
        <left style="thin">
          <color indexed="64"/>
        </left>
        <right style="thin">
          <color indexed="64"/>
        </right>
        <top style="thin">
          <color indexed="64"/>
        </top>
        <bottom style="thin">
          <color indexed="64"/>
        </bottom>
      </border>
    </dxf>
    <dxf>
      <font>
        <b/>
        <i val="0"/>
        <color theme="0"/>
      </font>
      <fill>
        <patternFill>
          <bgColor rgb="FFFF0000"/>
        </patternFill>
      </fill>
      <border>
        <left style="thin">
          <color indexed="64"/>
        </left>
        <right style="thin">
          <color indexed="64"/>
        </right>
        <top style="thin">
          <color indexed="64"/>
        </top>
        <bottom style="thin">
          <color indexed="64"/>
        </bottom>
      </border>
    </dxf>
    <dxf>
      <font>
        <b/>
        <i val="0"/>
        <color theme="0"/>
      </font>
      <fill>
        <patternFill>
          <bgColor rgb="FFFF0000"/>
        </patternFill>
      </fill>
      <border>
        <left style="thin">
          <color indexed="64"/>
        </left>
        <right style="thin">
          <color indexed="64"/>
        </right>
        <top style="thin">
          <color indexed="64"/>
        </top>
        <bottom style="thin">
          <color indexed="64"/>
        </bottom>
      </border>
    </dxf>
    <dxf>
      <font>
        <b/>
        <i val="0"/>
        <color theme="1"/>
      </font>
      <fill>
        <patternFill>
          <bgColor theme="0" tint="-0.24994659260841701"/>
        </patternFill>
      </fill>
      <border>
        <left style="thin">
          <color indexed="64"/>
        </left>
        <right style="thin">
          <color indexed="64"/>
        </right>
        <top style="thin">
          <color indexed="64"/>
        </top>
        <bottom style="thin">
          <color indexed="64"/>
        </bottom>
      </border>
    </dxf>
    <dxf>
      <font>
        <b/>
        <i val="0"/>
        <color theme="1"/>
      </font>
      <fill>
        <patternFill>
          <bgColor theme="0" tint="-0.24994659260841701"/>
        </patternFill>
      </fill>
      <border>
        <left style="thin">
          <color indexed="64"/>
        </left>
        <right style="thin">
          <color indexed="64"/>
        </right>
        <top style="thin">
          <color indexed="64"/>
        </top>
        <bottom style="thin">
          <color indexed="64"/>
        </bottom>
      </border>
    </dxf>
    <dxf>
      <font>
        <b/>
        <i val="0"/>
        <color theme="1"/>
      </font>
      <fill>
        <patternFill>
          <bgColor theme="9"/>
        </patternFill>
      </fill>
      <border>
        <left style="thin">
          <color indexed="64"/>
        </left>
        <right style="thin">
          <color indexed="64"/>
        </right>
        <top style="thin">
          <color indexed="64"/>
        </top>
        <bottom style="thin">
          <color indexed="64"/>
        </bottom>
      </border>
    </dxf>
    <dxf>
      <font>
        <b/>
        <i val="0"/>
        <color auto="1"/>
      </font>
      <fill>
        <patternFill>
          <bgColor theme="9"/>
        </patternFill>
      </fill>
      <border>
        <left style="thin">
          <color indexed="64"/>
        </left>
        <right style="thin">
          <color indexed="64"/>
        </right>
        <top style="thin">
          <color indexed="64"/>
        </top>
        <bottom style="thin">
          <color indexed="64"/>
        </bottom>
      </border>
    </dxf>
    <dxf>
      <font>
        <b/>
        <i val="0"/>
        <color theme="0"/>
      </font>
      <fill>
        <patternFill>
          <bgColor theme="8"/>
        </patternFill>
      </fill>
      <border>
        <left style="thin">
          <color indexed="64"/>
        </left>
        <right style="thin">
          <color indexed="64"/>
        </right>
        <top style="thin">
          <color indexed="64"/>
        </top>
        <bottom style="thin">
          <color indexed="64"/>
        </bottom>
      </border>
    </dxf>
    <dxf>
      <font>
        <b/>
        <i val="0"/>
        <color theme="0"/>
      </font>
      <fill>
        <patternFill>
          <bgColor theme="8"/>
        </patternFill>
      </fill>
      <border>
        <left style="thin">
          <color indexed="64"/>
        </left>
        <right style="thin">
          <color indexed="64"/>
        </right>
        <top style="thin">
          <color indexed="64"/>
        </top>
        <bottom style="thin">
          <color indexed="64"/>
        </bottom>
      </border>
    </dxf>
    <dxf>
      <font>
        <b/>
        <i val="0"/>
        <color theme="0"/>
      </font>
      <fill>
        <patternFill>
          <bgColor theme="7"/>
        </patternFill>
      </fill>
      <border>
        <left style="thin">
          <color indexed="64"/>
        </left>
        <right style="thin">
          <color indexed="64"/>
        </right>
        <top style="thin">
          <color indexed="64"/>
        </top>
        <bottom style="thin">
          <color indexed="64"/>
        </bottom>
      </border>
    </dxf>
    <dxf>
      <font>
        <b/>
        <i val="0"/>
        <color theme="0"/>
      </font>
      <fill>
        <patternFill>
          <bgColor theme="7"/>
        </patternFill>
      </fill>
      <border>
        <left style="thin">
          <color indexed="64"/>
        </left>
        <right style="thin">
          <color indexed="64"/>
        </right>
        <top style="thin">
          <color indexed="64"/>
        </top>
        <bottom style="thin">
          <color indexed="64"/>
        </bottom>
      </border>
    </dxf>
    <dxf>
      <font>
        <b/>
        <i val="0"/>
        <color theme="0"/>
      </font>
      <fill>
        <patternFill>
          <bgColor theme="6"/>
        </patternFill>
      </fill>
      <border>
        <left style="thin">
          <color indexed="64"/>
        </left>
        <right style="thin">
          <color indexed="64"/>
        </right>
        <top style="thin">
          <color indexed="64"/>
        </top>
        <bottom style="thin">
          <color indexed="64"/>
        </bottom>
      </border>
    </dxf>
    <dxf>
      <font>
        <b/>
        <i val="0"/>
        <color theme="0"/>
      </font>
      <fill>
        <patternFill>
          <bgColor theme="6"/>
        </patternFill>
      </fill>
      <border>
        <left style="thin">
          <color indexed="64"/>
        </left>
        <right style="thin">
          <color indexed="64"/>
        </right>
        <top style="thin">
          <color indexed="64"/>
        </top>
        <bottom style="thin">
          <color indexed="64"/>
        </bottom>
      </border>
    </dxf>
    <dxf>
      <font>
        <b/>
        <i val="0"/>
        <color theme="0"/>
      </font>
      <fill>
        <patternFill>
          <bgColor theme="5"/>
        </patternFill>
      </fill>
      <border>
        <left style="thin">
          <color indexed="64"/>
        </left>
        <right style="thin">
          <color indexed="64"/>
        </right>
        <top style="thin">
          <color indexed="64"/>
        </top>
        <bottom style="thin">
          <color indexed="64"/>
        </bottom>
      </border>
    </dxf>
    <dxf>
      <font>
        <b/>
        <i val="0"/>
        <color theme="0"/>
      </font>
      <fill>
        <patternFill>
          <bgColor theme="5"/>
        </patternFill>
      </fill>
      <border>
        <left style="thin">
          <color indexed="64"/>
        </left>
        <right style="thin">
          <color indexed="64"/>
        </right>
        <top style="thin">
          <color indexed="64"/>
        </top>
        <bottom style="thin">
          <color indexed="64"/>
        </bottom>
      </border>
    </dxf>
    <dxf>
      <font>
        <b/>
        <i val="0"/>
        <color theme="0"/>
      </font>
      <fill>
        <patternFill>
          <bgColor theme="3"/>
        </patternFill>
      </fill>
      <border>
        <left style="thin">
          <color indexed="64"/>
        </left>
        <right style="thin">
          <color indexed="64"/>
        </right>
        <top style="thin">
          <color indexed="64"/>
        </top>
        <bottom style="thin">
          <color indexed="64"/>
        </bottom>
      </border>
    </dxf>
    <dxf>
      <font>
        <b/>
        <i val="0"/>
        <color theme="0"/>
      </font>
      <fill>
        <patternFill>
          <bgColor theme="3"/>
        </patternFill>
      </fill>
      <border>
        <left style="thin">
          <color indexed="64"/>
        </left>
        <right style="thin">
          <color indexed="64"/>
        </right>
        <top style="thin">
          <color indexed="64"/>
        </top>
        <bottom style="thin">
          <color indexed="64"/>
        </bottom>
      </border>
    </dxf>
    <dxf>
      <font>
        <b/>
        <i val="0"/>
        <color theme="0"/>
      </font>
      <fill>
        <patternFill>
          <bgColor theme="1"/>
        </patternFill>
      </fill>
      <border>
        <left style="thin">
          <color indexed="64"/>
        </left>
        <right style="thin">
          <color indexed="64"/>
        </right>
        <top style="thin">
          <color indexed="64"/>
        </top>
        <bottom style="thin">
          <color indexed="64"/>
        </bottom>
      </border>
    </dxf>
    <dxf>
      <font>
        <b/>
        <i val="0"/>
        <color theme="0"/>
      </font>
      <fill>
        <patternFill>
          <bgColor theme="1"/>
        </patternFill>
      </fill>
      <border>
        <left style="thin">
          <color indexed="64"/>
        </left>
        <right style="thin">
          <color indexed="64"/>
        </right>
        <top style="thin">
          <color indexed="64"/>
        </top>
        <bottom style="thin">
          <color indexed="64"/>
        </bottom>
      </border>
    </dxf>
    <dxf>
      <font>
        <b/>
        <i val="0"/>
        <color theme="0"/>
      </font>
      <fill>
        <patternFill>
          <bgColor rgb="FFFF0000"/>
        </patternFill>
      </fill>
      <border>
        <left style="thin">
          <color indexed="64"/>
        </left>
        <right style="thin">
          <color indexed="64"/>
        </right>
        <top style="thin">
          <color indexed="64"/>
        </top>
        <bottom style="thin">
          <color indexed="64"/>
        </bottom>
      </border>
    </dxf>
    <dxf>
      <font>
        <b/>
        <i val="0"/>
        <color theme="0"/>
      </font>
      <fill>
        <patternFill>
          <bgColor rgb="FFFF0000"/>
        </patternFill>
      </fill>
      <border>
        <left style="thin">
          <color indexed="64"/>
        </left>
        <right style="thin">
          <color indexed="64"/>
        </right>
        <top style="thin">
          <color indexed="64"/>
        </top>
        <bottom style="thin">
          <color indexed="64"/>
        </bottom>
      </border>
    </dxf>
    <dxf>
      <font>
        <b/>
        <i val="0"/>
        <color theme="1"/>
      </font>
      <fill>
        <patternFill>
          <bgColor theme="0" tint="-0.24994659260841701"/>
        </patternFill>
      </fill>
      <border>
        <left style="thin">
          <color indexed="64"/>
        </left>
        <right style="thin">
          <color indexed="64"/>
        </right>
        <top style="thin">
          <color indexed="64"/>
        </top>
        <bottom style="thin">
          <color indexed="64"/>
        </bottom>
      </border>
    </dxf>
    <dxf>
      <font>
        <b/>
        <i val="0"/>
        <color theme="1"/>
      </font>
      <fill>
        <patternFill>
          <bgColor theme="0" tint="-0.24994659260841701"/>
        </patternFill>
      </fill>
      <border>
        <left style="thin">
          <color indexed="64"/>
        </left>
        <right style="thin">
          <color indexed="64"/>
        </right>
        <top style="thin">
          <color indexed="64"/>
        </top>
        <bottom style="thin">
          <color indexed="64"/>
        </bottom>
      </border>
    </dxf>
    <dxf>
      <font>
        <b/>
        <i val="0"/>
        <color theme="1"/>
      </font>
      <fill>
        <patternFill>
          <bgColor theme="9"/>
        </patternFill>
      </fill>
      <border>
        <left style="thin">
          <color indexed="64"/>
        </left>
        <right style="thin">
          <color indexed="64"/>
        </right>
        <top style="thin">
          <color indexed="64"/>
        </top>
        <bottom style="thin">
          <color indexed="64"/>
        </bottom>
      </border>
    </dxf>
    <dxf>
      <font>
        <b/>
        <i val="0"/>
        <color auto="1"/>
      </font>
      <fill>
        <patternFill>
          <bgColor theme="9"/>
        </patternFill>
      </fill>
      <border>
        <left style="thin">
          <color indexed="64"/>
        </left>
        <right style="thin">
          <color indexed="64"/>
        </right>
        <top style="thin">
          <color indexed="64"/>
        </top>
        <bottom style="thin">
          <color indexed="64"/>
        </bottom>
      </border>
    </dxf>
    <dxf>
      <font>
        <b/>
        <i val="0"/>
        <color theme="0"/>
      </font>
      <fill>
        <patternFill>
          <bgColor theme="8"/>
        </patternFill>
      </fill>
      <border>
        <left style="thin">
          <color indexed="64"/>
        </left>
        <right style="thin">
          <color indexed="64"/>
        </right>
        <top style="thin">
          <color indexed="64"/>
        </top>
        <bottom style="thin">
          <color indexed="64"/>
        </bottom>
      </border>
    </dxf>
    <dxf>
      <font>
        <b/>
        <i val="0"/>
        <color theme="0"/>
      </font>
      <fill>
        <patternFill>
          <bgColor theme="8"/>
        </patternFill>
      </fill>
      <border>
        <left style="thin">
          <color indexed="64"/>
        </left>
        <right style="thin">
          <color indexed="64"/>
        </right>
        <top style="thin">
          <color indexed="64"/>
        </top>
        <bottom style="thin">
          <color indexed="64"/>
        </bottom>
      </border>
    </dxf>
    <dxf>
      <font>
        <b/>
        <i val="0"/>
        <color theme="0"/>
      </font>
      <fill>
        <patternFill>
          <bgColor theme="7"/>
        </patternFill>
      </fill>
      <border>
        <left style="thin">
          <color indexed="64"/>
        </left>
        <right style="thin">
          <color indexed="64"/>
        </right>
        <top style="thin">
          <color indexed="64"/>
        </top>
        <bottom style="thin">
          <color indexed="64"/>
        </bottom>
      </border>
    </dxf>
    <dxf>
      <font>
        <b/>
        <i val="0"/>
        <color theme="0"/>
      </font>
      <fill>
        <patternFill>
          <bgColor theme="7"/>
        </patternFill>
      </fill>
      <border>
        <left style="thin">
          <color indexed="64"/>
        </left>
        <right style="thin">
          <color indexed="64"/>
        </right>
        <top style="thin">
          <color indexed="64"/>
        </top>
        <bottom style="thin">
          <color indexed="64"/>
        </bottom>
      </border>
    </dxf>
    <dxf>
      <font>
        <b/>
        <i val="0"/>
        <color theme="0"/>
      </font>
      <fill>
        <patternFill>
          <bgColor theme="6"/>
        </patternFill>
      </fill>
      <border>
        <left style="thin">
          <color indexed="64"/>
        </left>
        <right style="thin">
          <color indexed="64"/>
        </right>
        <top style="thin">
          <color indexed="64"/>
        </top>
        <bottom style="thin">
          <color indexed="64"/>
        </bottom>
      </border>
    </dxf>
    <dxf>
      <font>
        <b/>
        <i val="0"/>
        <color theme="0"/>
      </font>
      <fill>
        <patternFill>
          <bgColor theme="6"/>
        </patternFill>
      </fill>
      <border>
        <left style="thin">
          <color indexed="64"/>
        </left>
        <right style="thin">
          <color indexed="64"/>
        </right>
        <top style="thin">
          <color indexed="64"/>
        </top>
        <bottom style="thin">
          <color indexed="64"/>
        </bottom>
      </border>
    </dxf>
    <dxf>
      <font>
        <b/>
        <i val="0"/>
        <color theme="0"/>
      </font>
      <fill>
        <patternFill>
          <bgColor theme="5"/>
        </patternFill>
      </fill>
      <border>
        <left style="thin">
          <color indexed="64"/>
        </left>
        <right style="thin">
          <color indexed="64"/>
        </right>
        <top style="thin">
          <color indexed="64"/>
        </top>
        <bottom style="thin">
          <color indexed="64"/>
        </bottom>
      </border>
    </dxf>
    <dxf>
      <font>
        <b/>
        <i val="0"/>
        <color theme="0"/>
      </font>
      <fill>
        <patternFill>
          <bgColor theme="5"/>
        </patternFill>
      </fill>
      <border>
        <left style="thin">
          <color indexed="64"/>
        </left>
        <right style="thin">
          <color indexed="64"/>
        </right>
        <top style="thin">
          <color indexed="64"/>
        </top>
        <bottom style="thin">
          <color indexed="64"/>
        </bottom>
      </border>
    </dxf>
    <dxf>
      <font>
        <b/>
        <i val="0"/>
        <color theme="0"/>
      </font>
      <fill>
        <patternFill>
          <bgColor theme="3"/>
        </patternFill>
      </fill>
      <border>
        <left style="thin">
          <color indexed="64"/>
        </left>
        <right style="thin">
          <color indexed="64"/>
        </right>
        <top style="thin">
          <color indexed="64"/>
        </top>
        <bottom style="thin">
          <color indexed="64"/>
        </bottom>
      </border>
    </dxf>
    <dxf>
      <font>
        <b/>
        <i val="0"/>
        <color theme="0"/>
      </font>
      <fill>
        <patternFill>
          <bgColor theme="3"/>
        </patternFill>
      </fill>
      <border>
        <left style="thin">
          <color indexed="64"/>
        </left>
        <right style="thin">
          <color indexed="64"/>
        </right>
        <top style="thin">
          <color indexed="64"/>
        </top>
        <bottom style="thin">
          <color indexed="64"/>
        </bottom>
      </border>
    </dxf>
    <dxf>
      <font>
        <b/>
        <i val="0"/>
        <color theme="0"/>
      </font>
      <fill>
        <patternFill>
          <bgColor theme="1"/>
        </patternFill>
      </fill>
      <border>
        <left style="thin">
          <color indexed="64"/>
        </left>
        <right style="thin">
          <color indexed="64"/>
        </right>
        <top style="thin">
          <color indexed="64"/>
        </top>
        <bottom style="thin">
          <color indexed="64"/>
        </bottom>
      </border>
    </dxf>
    <dxf>
      <font>
        <b/>
        <i val="0"/>
        <color theme="0"/>
      </font>
      <fill>
        <patternFill>
          <bgColor theme="1"/>
        </patternFill>
      </fill>
      <border>
        <left style="thin">
          <color indexed="64"/>
        </left>
        <right style="thin">
          <color indexed="64"/>
        </right>
        <top style="thin">
          <color indexed="64"/>
        </top>
        <bottom style="thin">
          <color indexed="64"/>
        </bottom>
      </border>
    </dxf>
    <dxf>
      <font>
        <b/>
        <i val="0"/>
        <color theme="0"/>
      </font>
      <fill>
        <patternFill>
          <bgColor rgb="FFFF0000"/>
        </patternFill>
      </fill>
      <border>
        <left style="thin">
          <color indexed="64"/>
        </left>
        <right style="thin">
          <color indexed="64"/>
        </right>
        <top style="thin">
          <color indexed="64"/>
        </top>
        <bottom style="thin">
          <color indexed="64"/>
        </bottom>
      </border>
    </dxf>
    <dxf>
      <font>
        <b/>
        <i val="0"/>
        <color theme="0"/>
      </font>
      <fill>
        <patternFill>
          <bgColor rgb="FFFF0000"/>
        </patternFill>
      </fill>
      <border>
        <left style="thin">
          <color indexed="64"/>
        </left>
        <right style="thin">
          <color indexed="64"/>
        </right>
        <top style="thin">
          <color indexed="64"/>
        </top>
        <bottom style="thin">
          <color indexed="64"/>
        </bottom>
      </border>
    </dxf>
    <dxf>
      <font>
        <b/>
        <i val="0"/>
        <color theme="1"/>
      </font>
      <fill>
        <patternFill>
          <bgColor theme="0" tint="-0.24994659260841701"/>
        </patternFill>
      </fill>
      <border>
        <left style="thin">
          <color indexed="64"/>
        </left>
        <right style="thin">
          <color indexed="64"/>
        </right>
        <top style="thin">
          <color indexed="64"/>
        </top>
        <bottom style="thin">
          <color indexed="64"/>
        </bottom>
      </border>
    </dxf>
    <dxf>
      <font>
        <b/>
        <i val="0"/>
        <color theme="1"/>
      </font>
      <fill>
        <patternFill>
          <bgColor theme="0" tint="-0.24994659260841701"/>
        </patternFill>
      </fill>
      <border>
        <left style="thin">
          <color indexed="64"/>
        </left>
        <right style="thin">
          <color indexed="64"/>
        </right>
        <top style="thin">
          <color indexed="64"/>
        </top>
        <bottom style="thin">
          <color indexed="64"/>
        </bottom>
      </border>
    </dxf>
    <dxf>
      <font>
        <b/>
        <i val="0"/>
        <color theme="1"/>
      </font>
      <fill>
        <patternFill>
          <bgColor theme="9"/>
        </patternFill>
      </fill>
      <border>
        <left style="thin">
          <color indexed="64"/>
        </left>
        <right style="thin">
          <color indexed="64"/>
        </right>
        <top style="thin">
          <color indexed="64"/>
        </top>
        <bottom style="thin">
          <color indexed="64"/>
        </bottom>
      </border>
    </dxf>
    <dxf>
      <font>
        <b/>
        <i val="0"/>
        <color auto="1"/>
      </font>
      <fill>
        <patternFill>
          <bgColor theme="9"/>
        </patternFill>
      </fill>
      <border>
        <left style="thin">
          <color indexed="64"/>
        </left>
        <right style="thin">
          <color indexed="64"/>
        </right>
        <top style="thin">
          <color indexed="64"/>
        </top>
        <bottom style="thin">
          <color indexed="64"/>
        </bottom>
      </border>
    </dxf>
    <dxf>
      <font>
        <b/>
        <i val="0"/>
        <color theme="0"/>
      </font>
      <fill>
        <patternFill>
          <bgColor theme="8"/>
        </patternFill>
      </fill>
      <border>
        <left style="thin">
          <color indexed="64"/>
        </left>
        <right style="thin">
          <color indexed="64"/>
        </right>
        <top style="thin">
          <color indexed="64"/>
        </top>
        <bottom style="thin">
          <color indexed="64"/>
        </bottom>
      </border>
    </dxf>
    <dxf>
      <font>
        <b/>
        <i val="0"/>
        <color theme="0"/>
      </font>
      <fill>
        <patternFill>
          <bgColor theme="8"/>
        </patternFill>
      </fill>
      <border>
        <left style="thin">
          <color indexed="64"/>
        </left>
        <right style="thin">
          <color indexed="64"/>
        </right>
        <top style="thin">
          <color indexed="64"/>
        </top>
        <bottom style="thin">
          <color indexed="64"/>
        </bottom>
      </border>
    </dxf>
    <dxf>
      <font>
        <b/>
        <i val="0"/>
        <color theme="0"/>
      </font>
      <fill>
        <patternFill>
          <bgColor theme="7"/>
        </patternFill>
      </fill>
      <border>
        <left style="thin">
          <color indexed="64"/>
        </left>
        <right style="thin">
          <color indexed="64"/>
        </right>
        <top style="thin">
          <color indexed="64"/>
        </top>
        <bottom style="thin">
          <color indexed="64"/>
        </bottom>
      </border>
    </dxf>
    <dxf>
      <font>
        <b/>
        <i val="0"/>
        <color theme="0"/>
      </font>
      <fill>
        <patternFill>
          <bgColor theme="7"/>
        </patternFill>
      </fill>
      <border>
        <left style="thin">
          <color indexed="64"/>
        </left>
        <right style="thin">
          <color indexed="64"/>
        </right>
        <top style="thin">
          <color indexed="64"/>
        </top>
        <bottom style="thin">
          <color indexed="64"/>
        </bottom>
      </border>
    </dxf>
    <dxf>
      <font>
        <b/>
        <i val="0"/>
        <color theme="0"/>
      </font>
      <fill>
        <patternFill>
          <bgColor theme="6"/>
        </patternFill>
      </fill>
      <border>
        <left style="thin">
          <color indexed="64"/>
        </left>
        <right style="thin">
          <color indexed="64"/>
        </right>
        <top style="thin">
          <color indexed="64"/>
        </top>
        <bottom style="thin">
          <color indexed="64"/>
        </bottom>
      </border>
    </dxf>
    <dxf>
      <font>
        <b/>
        <i val="0"/>
        <color theme="0"/>
      </font>
      <fill>
        <patternFill>
          <bgColor theme="6"/>
        </patternFill>
      </fill>
      <border>
        <left style="thin">
          <color indexed="64"/>
        </left>
        <right style="thin">
          <color indexed="64"/>
        </right>
        <top style="thin">
          <color indexed="64"/>
        </top>
        <bottom style="thin">
          <color indexed="64"/>
        </bottom>
      </border>
    </dxf>
    <dxf>
      <font>
        <b/>
        <i val="0"/>
        <color theme="0"/>
      </font>
      <fill>
        <patternFill>
          <bgColor theme="5"/>
        </patternFill>
      </fill>
      <border>
        <left style="thin">
          <color indexed="64"/>
        </left>
        <right style="thin">
          <color indexed="64"/>
        </right>
        <top style="thin">
          <color indexed="64"/>
        </top>
        <bottom style="thin">
          <color indexed="64"/>
        </bottom>
      </border>
    </dxf>
    <dxf>
      <font>
        <b/>
        <i val="0"/>
        <color theme="0"/>
      </font>
      <fill>
        <patternFill>
          <bgColor theme="5"/>
        </patternFill>
      </fill>
      <border>
        <left style="thin">
          <color indexed="64"/>
        </left>
        <right style="thin">
          <color indexed="64"/>
        </right>
        <top style="thin">
          <color indexed="64"/>
        </top>
        <bottom style="thin">
          <color indexed="64"/>
        </bottom>
      </border>
    </dxf>
    <dxf>
      <font>
        <b/>
        <i val="0"/>
        <color theme="0"/>
      </font>
      <fill>
        <patternFill>
          <bgColor theme="3"/>
        </patternFill>
      </fill>
      <border>
        <left style="thin">
          <color indexed="64"/>
        </left>
        <right style="thin">
          <color indexed="64"/>
        </right>
        <top style="thin">
          <color indexed="64"/>
        </top>
        <bottom style="thin">
          <color indexed="64"/>
        </bottom>
      </border>
    </dxf>
    <dxf>
      <font>
        <b/>
        <i val="0"/>
        <color theme="0"/>
      </font>
      <fill>
        <patternFill>
          <bgColor theme="3"/>
        </patternFill>
      </fill>
      <border>
        <left style="thin">
          <color indexed="64"/>
        </left>
        <right style="thin">
          <color indexed="64"/>
        </right>
        <top style="thin">
          <color indexed="64"/>
        </top>
        <bottom style="thin">
          <color indexed="64"/>
        </bottom>
      </border>
    </dxf>
    <dxf>
      <font>
        <b/>
        <i val="0"/>
        <color theme="0"/>
      </font>
      <fill>
        <patternFill>
          <bgColor theme="1"/>
        </patternFill>
      </fill>
      <border>
        <left style="thin">
          <color indexed="64"/>
        </left>
        <right style="thin">
          <color indexed="64"/>
        </right>
        <top style="thin">
          <color indexed="64"/>
        </top>
        <bottom style="thin">
          <color indexed="64"/>
        </bottom>
      </border>
    </dxf>
    <dxf>
      <font>
        <b/>
        <i val="0"/>
        <color theme="0"/>
      </font>
      <fill>
        <patternFill>
          <bgColor theme="1"/>
        </patternFill>
      </fill>
      <border>
        <left style="thin">
          <color indexed="64"/>
        </left>
        <right style="thin">
          <color indexed="64"/>
        </right>
        <top style="thin">
          <color indexed="64"/>
        </top>
        <bottom style="thin">
          <color indexed="64"/>
        </bottom>
      </border>
    </dxf>
    <dxf>
      <font>
        <b/>
        <i val="0"/>
        <color theme="0"/>
      </font>
      <fill>
        <patternFill>
          <bgColor rgb="FFFF0000"/>
        </patternFill>
      </fill>
      <border>
        <left style="thin">
          <color indexed="64"/>
        </left>
        <right style="thin">
          <color indexed="64"/>
        </right>
        <top style="thin">
          <color indexed="64"/>
        </top>
        <bottom style="thin">
          <color indexed="64"/>
        </bottom>
      </border>
    </dxf>
    <dxf>
      <font>
        <b/>
        <i val="0"/>
        <color theme="0"/>
      </font>
      <fill>
        <patternFill>
          <bgColor rgb="FFFF0000"/>
        </patternFill>
      </fill>
      <border>
        <left style="thin">
          <color indexed="64"/>
        </left>
        <right style="thin">
          <color indexed="64"/>
        </right>
        <top style="thin">
          <color indexed="64"/>
        </top>
        <bottom style="thin">
          <color indexed="64"/>
        </bottom>
      </border>
    </dxf>
    <dxf>
      <font>
        <b/>
        <i val="0"/>
        <color theme="1"/>
      </font>
      <fill>
        <patternFill>
          <bgColor theme="0" tint="-0.24994659260841701"/>
        </patternFill>
      </fill>
      <border>
        <left style="thin">
          <color indexed="64"/>
        </left>
        <right style="thin">
          <color indexed="64"/>
        </right>
        <top style="thin">
          <color indexed="64"/>
        </top>
        <bottom style="thin">
          <color indexed="64"/>
        </bottom>
      </border>
    </dxf>
    <dxf>
      <font>
        <b/>
        <i val="0"/>
        <color theme="1"/>
      </font>
      <fill>
        <patternFill>
          <bgColor theme="0" tint="-0.24994659260841701"/>
        </patternFill>
      </fill>
      <border>
        <left style="thin">
          <color indexed="64"/>
        </left>
        <right style="thin">
          <color indexed="64"/>
        </right>
        <top style="thin">
          <color indexed="64"/>
        </top>
        <bottom style="thin">
          <color indexed="64"/>
        </bottom>
      </border>
    </dxf>
    <dxf>
      <font>
        <b/>
        <i val="0"/>
        <color theme="1"/>
      </font>
      <fill>
        <patternFill>
          <bgColor theme="9"/>
        </patternFill>
      </fill>
      <border>
        <left style="thin">
          <color indexed="64"/>
        </left>
        <right style="thin">
          <color indexed="64"/>
        </right>
        <top style="thin">
          <color indexed="64"/>
        </top>
        <bottom style="thin">
          <color indexed="64"/>
        </bottom>
      </border>
    </dxf>
    <dxf>
      <font>
        <b/>
        <i val="0"/>
        <color auto="1"/>
      </font>
      <fill>
        <patternFill>
          <bgColor theme="9"/>
        </patternFill>
      </fill>
      <border>
        <left style="thin">
          <color indexed="64"/>
        </left>
        <right style="thin">
          <color indexed="64"/>
        </right>
        <top style="thin">
          <color indexed="64"/>
        </top>
        <bottom style="thin">
          <color indexed="64"/>
        </bottom>
      </border>
    </dxf>
    <dxf>
      <font>
        <b/>
        <i val="0"/>
        <color theme="0"/>
      </font>
      <fill>
        <patternFill>
          <bgColor theme="8"/>
        </patternFill>
      </fill>
      <border>
        <left style="thin">
          <color indexed="64"/>
        </left>
        <right style="thin">
          <color indexed="64"/>
        </right>
        <top style="thin">
          <color indexed="64"/>
        </top>
        <bottom style="thin">
          <color indexed="64"/>
        </bottom>
      </border>
    </dxf>
    <dxf>
      <font>
        <b/>
        <i val="0"/>
        <color theme="0"/>
      </font>
      <fill>
        <patternFill>
          <bgColor theme="8"/>
        </patternFill>
      </fill>
      <border>
        <left style="thin">
          <color indexed="64"/>
        </left>
        <right style="thin">
          <color indexed="64"/>
        </right>
        <top style="thin">
          <color indexed="64"/>
        </top>
        <bottom style="thin">
          <color indexed="64"/>
        </bottom>
      </border>
    </dxf>
    <dxf>
      <font>
        <b/>
        <i val="0"/>
        <color theme="0"/>
      </font>
      <fill>
        <patternFill>
          <bgColor theme="7"/>
        </patternFill>
      </fill>
      <border>
        <left style="thin">
          <color indexed="64"/>
        </left>
        <right style="thin">
          <color indexed="64"/>
        </right>
        <top style="thin">
          <color indexed="64"/>
        </top>
        <bottom style="thin">
          <color indexed="64"/>
        </bottom>
      </border>
    </dxf>
    <dxf>
      <font>
        <b/>
        <i val="0"/>
        <color theme="0"/>
      </font>
      <fill>
        <patternFill>
          <bgColor theme="7"/>
        </patternFill>
      </fill>
      <border>
        <left style="thin">
          <color indexed="64"/>
        </left>
        <right style="thin">
          <color indexed="64"/>
        </right>
        <top style="thin">
          <color indexed="64"/>
        </top>
        <bottom style="thin">
          <color indexed="64"/>
        </bottom>
      </border>
    </dxf>
    <dxf>
      <font>
        <b/>
        <i val="0"/>
        <color theme="0"/>
      </font>
      <fill>
        <patternFill>
          <bgColor theme="6"/>
        </patternFill>
      </fill>
      <border>
        <left style="thin">
          <color indexed="64"/>
        </left>
        <right style="thin">
          <color indexed="64"/>
        </right>
        <top style="thin">
          <color indexed="64"/>
        </top>
        <bottom style="thin">
          <color indexed="64"/>
        </bottom>
      </border>
    </dxf>
    <dxf>
      <font>
        <b/>
        <i val="0"/>
        <color theme="0"/>
      </font>
      <fill>
        <patternFill>
          <bgColor theme="6"/>
        </patternFill>
      </fill>
      <border>
        <left style="thin">
          <color indexed="64"/>
        </left>
        <right style="thin">
          <color indexed="64"/>
        </right>
        <top style="thin">
          <color indexed="64"/>
        </top>
        <bottom style="thin">
          <color indexed="64"/>
        </bottom>
      </border>
    </dxf>
    <dxf>
      <font>
        <b/>
        <i val="0"/>
        <color theme="0"/>
      </font>
      <fill>
        <patternFill>
          <bgColor theme="5"/>
        </patternFill>
      </fill>
      <border>
        <left style="thin">
          <color indexed="64"/>
        </left>
        <right style="thin">
          <color indexed="64"/>
        </right>
        <top style="thin">
          <color indexed="64"/>
        </top>
        <bottom style="thin">
          <color indexed="64"/>
        </bottom>
      </border>
    </dxf>
    <dxf>
      <font>
        <b/>
        <i val="0"/>
        <color theme="0"/>
      </font>
      <fill>
        <patternFill>
          <bgColor theme="5"/>
        </patternFill>
      </fill>
      <border>
        <left style="thin">
          <color indexed="64"/>
        </left>
        <right style="thin">
          <color indexed="64"/>
        </right>
        <top style="thin">
          <color indexed="64"/>
        </top>
        <bottom style="thin">
          <color indexed="64"/>
        </bottom>
      </border>
    </dxf>
    <dxf>
      <font>
        <b/>
        <i val="0"/>
        <color theme="0"/>
      </font>
      <fill>
        <patternFill>
          <bgColor theme="3"/>
        </patternFill>
      </fill>
      <border>
        <left style="thin">
          <color indexed="64"/>
        </left>
        <right style="thin">
          <color indexed="64"/>
        </right>
        <top style="thin">
          <color indexed="64"/>
        </top>
        <bottom style="thin">
          <color indexed="64"/>
        </bottom>
      </border>
    </dxf>
    <dxf>
      <font>
        <b/>
        <i val="0"/>
        <color theme="0"/>
      </font>
      <fill>
        <patternFill>
          <bgColor theme="3"/>
        </patternFill>
      </fill>
      <border>
        <left style="thin">
          <color indexed="64"/>
        </left>
        <right style="thin">
          <color indexed="64"/>
        </right>
        <top style="thin">
          <color indexed="64"/>
        </top>
        <bottom style="thin">
          <color indexed="64"/>
        </bottom>
      </border>
    </dxf>
    <dxf>
      <font>
        <b/>
        <i val="0"/>
        <color theme="0"/>
      </font>
      <fill>
        <patternFill>
          <bgColor theme="1"/>
        </patternFill>
      </fill>
      <border>
        <left style="thin">
          <color indexed="64"/>
        </left>
        <right style="thin">
          <color indexed="64"/>
        </right>
        <top style="thin">
          <color indexed="64"/>
        </top>
        <bottom style="thin">
          <color indexed="64"/>
        </bottom>
      </border>
    </dxf>
    <dxf>
      <font>
        <b/>
        <i val="0"/>
        <color theme="0"/>
      </font>
      <fill>
        <patternFill>
          <bgColor theme="1"/>
        </patternFill>
      </fill>
      <border>
        <left style="thin">
          <color indexed="64"/>
        </left>
        <right style="thin">
          <color indexed="64"/>
        </right>
        <top style="thin">
          <color indexed="64"/>
        </top>
        <bottom style="thin">
          <color indexed="64"/>
        </bottom>
      </border>
    </dxf>
    <dxf>
      <font>
        <b/>
        <i val="0"/>
        <color theme="0"/>
      </font>
      <fill>
        <patternFill>
          <bgColor rgb="FFFF0000"/>
        </patternFill>
      </fill>
      <border>
        <left style="thin">
          <color indexed="64"/>
        </left>
        <right style="thin">
          <color indexed="64"/>
        </right>
        <top style="thin">
          <color indexed="64"/>
        </top>
        <bottom style="thin">
          <color indexed="64"/>
        </bottom>
      </border>
    </dxf>
    <dxf>
      <font>
        <b/>
        <i val="0"/>
        <color theme="0"/>
      </font>
      <fill>
        <patternFill>
          <bgColor rgb="FFFF0000"/>
        </patternFill>
      </fill>
      <border>
        <left style="thin">
          <color indexed="64"/>
        </left>
        <right style="thin">
          <color indexed="64"/>
        </right>
        <top style="thin">
          <color indexed="64"/>
        </top>
        <bottom style="thin">
          <color indexed="64"/>
        </bottom>
      </border>
    </dxf>
    <dxf>
      <font>
        <b/>
        <i val="0"/>
        <color theme="1"/>
      </font>
      <fill>
        <patternFill>
          <bgColor theme="0" tint="-0.24994659260841701"/>
        </patternFill>
      </fill>
      <border>
        <left style="thin">
          <color indexed="64"/>
        </left>
        <right style="thin">
          <color indexed="64"/>
        </right>
        <top style="thin">
          <color indexed="64"/>
        </top>
        <bottom style="thin">
          <color indexed="64"/>
        </bottom>
      </border>
    </dxf>
    <dxf>
      <font>
        <b/>
        <i val="0"/>
        <color theme="1"/>
      </font>
      <fill>
        <patternFill>
          <bgColor theme="0" tint="-0.24994659260841701"/>
        </patternFill>
      </fill>
      <border>
        <left style="thin">
          <color indexed="64"/>
        </left>
        <right style="thin">
          <color indexed="64"/>
        </right>
        <top style="thin">
          <color indexed="64"/>
        </top>
        <bottom style="thin">
          <color indexed="64"/>
        </bottom>
      </border>
    </dxf>
    <dxf>
      <font>
        <b/>
        <i val="0"/>
        <color theme="1"/>
      </font>
      <fill>
        <patternFill>
          <bgColor theme="9"/>
        </patternFill>
      </fill>
      <border>
        <left style="thin">
          <color indexed="64"/>
        </left>
        <right style="thin">
          <color indexed="64"/>
        </right>
        <top style="thin">
          <color indexed="64"/>
        </top>
        <bottom style="thin">
          <color indexed="64"/>
        </bottom>
      </border>
    </dxf>
    <dxf>
      <font>
        <b/>
        <i val="0"/>
        <color auto="1"/>
      </font>
      <fill>
        <patternFill>
          <bgColor theme="9"/>
        </patternFill>
      </fill>
      <border>
        <left style="thin">
          <color indexed="64"/>
        </left>
        <right style="thin">
          <color indexed="64"/>
        </right>
        <top style="thin">
          <color indexed="64"/>
        </top>
        <bottom style="thin">
          <color indexed="64"/>
        </bottom>
      </border>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hyperlink" Target="#Calendar!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1</xdr:row>
      <xdr:rowOff>47625</xdr:rowOff>
    </xdr:from>
    <xdr:to>
      <xdr:col>15</xdr:col>
      <xdr:colOff>191975</xdr:colOff>
      <xdr:row>9</xdr:row>
      <xdr:rowOff>110967</xdr:rowOff>
    </xdr:to>
    <xdr:pic>
      <xdr:nvPicPr>
        <xdr:cNvPr id="2" name="Picture 1">
          <a:extLst>
            <a:ext uri="{FF2B5EF4-FFF2-40B4-BE49-F238E27FC236}">
              <a16:creationId xmlns:a16="http://schemas.microsoft.com/office/drawing/2014/main" id="{7579C2E9-BD09-4BD8-8721-B884F99DFDB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230505"/>
          <a:ext cx="9231200" cy="1526382"/>
        </a:xfrm>
        <a:prstGeom prst="rect">
          <a:avLst/>
        </a:prstGeom>
      </xdr:spPr>
    </xdr:pic>
    <xdr:clientData/>
  </xdr:twoCellAnchor>
  <xdr:twoCellAnchor>
    <xdr:from>
      <xdr:col>2</xdr:col>
      <xdr:colOff>504825</xdr:colOff>
      <xdr:row>1</xdr:row>
      <xdr:rowOff>123825</xdr:rowOff>
    </xdr:from>
    <xdr:to>
      <xdr:col>11</xdr:col>
      <xdr:colOff>317501</xdr:colOff>
      <xdr:row>8</xdr:row>
      <xdr:rowOff>115252</xdr:rowOff>
    </xdr:to>
    <xdr:sp macro="" textlink="">
      <xdr:nvSpPr>
        <xdr:cNvPr id="3" name="TextBox 2">
          <a:extLst>
            <a:ext uri="{FF2B5EF4-FFF2-40B4-BE49-F238E27FC236}">
              <a16:creationId xmlns:a16="http://schemas.microsoft.com/office/drawing/2014/main" id="{291FA071-6E81-4E4A-8395-15758FA57A05}"/>
            </a:ext>
          </a:extLst>
        </xdr:cNvPr>
        <xdr:cNvSpPr txBox="1"/>
      </xdr:nvSpPr>
      <xdr:spPr>
        <a:xfrm>
          <a:off x="1724025" y="306705"/>
          <a:ext cx="5299076" cy="12715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l"/>
          <a:r>
            <a:rPr lang="en-US" sz="2800" b="1">
              <a:solidFill>
                <a:srgbClr val="225480"/>
              </a:solidFill>
              <a:latin typeface="+mn-lt"/>
              <a:ea typeface="+mn-ea"/>
              <a:cs typeface="+mn-cs"/>
            </a:rPr>
            <a:t>Seasonal Diet Formulation Tool for PIC Pigs</a:t>
          </a:r>
        </a:p>
      </xdr:txBody>
    </xdr:sp>
    <xdr:clientData/>
  </xdr:twoCellAnchor>
  <xdr:twoCellAnchor>
    <xdr:from>
      <xdr:col>0</xdr:col>
      <xdr:colOff>575733</xdr:colOff>
      <xdr:row>11</xdr:row>
      <xdr:rowOff>50800</xdr:rowOff>
    </xdr:from>
    <xdr:to>
      <xdr:col>15</xdr:col>
      <xdr:colOff>89958</xdr:colOff>
      <xdr:row>49</xdr:row>
      <xdr:rowOff>66886</xdr:rowOff>
    </xdr:to>
    <xdr:sp macro="" textlink="">
      <xdr:nvSpPr>
        <xdr:cNvPr id="5" name="TextBox 4">
          <a:extLst>
            <a:ext uri="{FF2B5EF4-FFF2-40B4-BE49-F238E27FC236}">
              <a16:creationId xmlns:a16="http://schemas.microsoft.com/office/drawing/2014/main" id="{D88E6F07-15A2-4A02-8679-23F2B1A2DBD8}"/>
            </a:ext>
          </a:extLst>
        </xdr:cNvPr>
        <xdr:cNvSpPr txBox="1"/>
      </xdr:nvSpPr>
      <xdr:spPr>
        <a:xfrm>
          <a:off x="575733" y="2099733"/>
          <a:ext cx="8658225" cy="70942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50" b="1"/>
            <a:t>Tool features:</a:t>
          </a:r>
        </a:p>
        <a:p>
          <a:endParaRPr lang="en-US" sz="1350">
            <a:solidFill>
              <a:schemeClr val="dk1"/>
            </a:solidFill>
            <a:latin typeface="+mn-lt"/>
            <a:ea typeface="+mn-ea"/>
            <a:cs typeface="+mn-cs"/>
          </a:endParaRPr>
        </a:p>
        <a:p>
          <a:r>
            <a:rPr lang="en-US" sz="1350">
              <a:solidFill>
                <a:schemeClr val="dk1"/>
              </a:solidFill>
              <a:latin typeface="+mn-lt"/>
              <a:ea typeface="+mn-ea"/>
              <a:cs typeface="+mn-cs"/>
            </a:rPr>
            <a:t>          The</a:t>
          </a:r>
          <a:r>
            <a:rPr lang="en-US" sz="1350" baseline="0">
              <a:solidFill>
                <a:schemeClr val="dk1"/>
              </a:solidFill>
              <a:latin typeface="+mn-lt"/>
              <a:ea typeface="+mn-ea"/>
              <a:cs typeface="+mn-cs"/>
            </a:rPr>
            <a:t> seasonal diet formulation tool is designed to help producers and nutritionists decide when a growth promoting intervention in market hogs should be implemented and when it should be ended. The user defines the best window to market the pigs. The tool is based on the average growth curve of PIC 337-sired pigs. The tool provides flexibility based on level of performance and gender.</a:t>
          </a:r>
        </a:p>
        <a:p>
          <a:endParaRPr lang="en-US" sz="1350" baseline="0">
            <a:solidFill>
              <a:schemeClr val="dk1"/>
            </a:solidFill>
            <a:latin typeface="+mn-lt"/>
            <a:ea typeface="+mn-ea"/>
            <a:cs typeface="+mn-cs"/>
          </a:endParaRPr>
        </a:p>
        <a:p>
          <a:endParaRPr lang="en-US" sz="1350"/>
        </a:p>
        <a:p>
          <a:r>
            <a:rPr lang="en-US" sz="1350" b="1"/>
            <a:t>Steps to use:</a:t>
          </a:r>
        </a:p>
        <a:p>
          <a:endParaRPr lang="en-US" sz="1350"/>
        </a:p>
        <a:p>
          <a:r>
            <a:rPr lang="en-US" sz="1350"/>
            <a:t>1. This version is designed for</a:t>
          </a:r>
          <a:r>
            <a:rPr lang="en-US" sz="1350" baseline="0"/>
            <a:t> metric</a:t>
          </a:r>
          <a:r>
            <a:rPr lang="en-US" sz="1350"/>
            <a:t> system; the imperial version is available</a:t>
          </a:r>
          <a:r>
            <a:rPr lang="en-US" sz="1350" baseline="0"/>
            <a:t> </a:t>
          </a:r>
          <a:r>
            <a:rPr lang="en-US" sz="1350"/>
            <a:t>separately.</a:t>
          </a:r>
        </a:p>
        <a:p>
          <a:r>
            <a:rPr lang="en-US" sz="1350"/>
            <a:t>2. Enter the input parameters in the orange cells: </a:t>
          </a:r>
        </a:p>
        <a:p>
          <a:r>
            <a:rPr lang="en-US" sz="1350"/>
            <a:t>	a. Enter in the "best window" cells the time period in which</a:t>
          </a:r>
          <a:r>
            <a:rPr lang="en-US" sz="1350" baseline="0"/>
            <a:t> increased weight of finishing hogs is desired.</a:t>
          </a:r>
        </a:p>
        <a:p>
          <a:r>
            <a:rPr lang="en-US" sz="1350" baseline="0"/>
            <a:t>	b. Select gender and the production system (normal, low constraints or high constraints). Production system 	is based on the mortality level or constraints in the farm (i.e. feeders, ventilation, pen density, etc.). A low 	constraints system has less than 3% WTF mortality, a normal system has medium constrains and 	WTF mortality of 3 to 6%, whereas a high constraints system has mortality greater than 6%. </a:t>
          </a:r>
        </a:p>
        <a:p>
          <a:r>
            <a:rPr lang="en-US" sz="1350" baseline="0"/>
            <a:t>	c. Enter the weight range for each phase.</a:t>
          </a:r>
          <a:endParaRPr lang="en-US" sz="1350"/>
        </a:p>
        <a:p>
          <a:r>
            <a:rPr lang="en-US" sz="1350"/>
            <a:t>	</a:t>
          </a:r>
        </a:p>
        <a:p>
          <a:r>
            <a:rPr lang="en-US" sz="1350" b="1"/>
            <a:t>Outputs:</a:t>
          </a:r>
        </a:p>
        <a:p>
          <a:endParaRPr lang="en-US" sz="1350">
            <a:solidFill>
              <a:schemeClr val="dk1"/>
            </a:solidFill>
            <a:latin typeface="+mn-lt"/>
            <a:ea typeface="+mn-ea"/>
            <a:cs typeface="+mn-cs"/>
          </a:endParaRPr>
        </a:p>
        <a:p>
          <a:r>
            <a:rPr lang="en-US" sz="1350"/>
            <a:t>1.</a:t>
          </a:r>
          <a:r>
            <a:rPr lang="en-US" sz="1350" baseline="0"/>
            <a:t> The tool calculates the start and end date of the growth-increasing intervention for each phase. </a:t>
          </a:r>
          <a:endParaRPr lang="en-US" sz="1350"/>
        </a:p>
        <a:p>
          <a:endParaRPr lang="en-US" sz="1350"/>
        </a:p>
        <a:p>
          <a:endParaRPr lang="en-US" sz="1350"/>
        </a:p>
        <a:p>
          <a:r>
            <a:rPr lang="en-US" sz="1350" b="1"/>
            <a:t>Notes:</a:t>
          </a:r>
        </a:p>
        <a:p>
          <a:endParaRPr lang="en-US" sz="1350" b="1"/>
        </a:p>
        <a:p>
          <a:r>
            <a:rPr lang="en-US" sz="1350" b="0"/>
            <a:t>If the system is on a fixed time basis, use as</a:t>
          </a:r>
          <a:r>
            <a:rPr lang="en-US" sz="1350" b="0" baseline="0"/>
            <a:t> the final weight the expected weight after accounting for any dietary changes.</a:t>
          </a:r>
          <a:endParaRPr lang="en-US" sz="1350" b="0"/>
        </a:p>
        <a:p>
          <a:endParaRPr lang="en-US" sz="1350" b="1"/>
        </a:p>
        <a:p>
          <a:endParaRPr lang="en-US" sz="1350" b="1"/>
        </a:p>
        <a:p>
          <a:r>
            <a:rPr lang="en-US" sz="1350" b="1"/>
            <a:t>For questions on this tool please contact the PIC Nutrition Team.</a:t>
          </a:r>
        </a:p>
        <a:p>
          <a:endParaRPr lang="en-US" sz="1350"/>
        </a:p>
        <a:p>
          <a:endParaRPr lang="en-US" sz="1350"/>
        </a:p>
        <a:p>
          <a:endParaRPr lang="en-US" sz="135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16</xdr:col>
      <xdr:colOff>2240280</xdr:colOff>
      <xdr:row>9</xdr:row>
      <xdr:rowOff>110774</xdr:rowOff>
    </xdr:to>
    <xdr:pic>
      <xdr:nvPicPr>
        <xdr:cNvPr id="7" name="Picture 6">
          <a:extLst>
            <a:ext uri="{FF2B5EF4-FFF2-40B4-BE49-F238E27FC236}">
              <a16:creationId xmlns:a16="http://schemas.microsoft.com/office/drawing/2014/main" id="{63049EE2-9569-4C23-9AFB-BC04192A0A0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2440" y="144780"/>
          <a:ext cx="7711440" cy="1267109"/>
        </a:xfrm>
        <a:prstGeom prst="rect">
          <a:avLst/>
        </a:prstGeom>
      </xdr:spPr>
    </xdr:pic>
    <xdr:clientData/>
  </xdr:twoCellAnchor>
  <xdr:twoCellAnchor>
    <xdr:from>
      <xdr:col>3</xdr:col>
      <xdr:colOff>137795</xdr:colOff>
      <xdr:row>0</xdr:row>
      <xdr:rowOff>118109</xdr:rowOff>
    </xdr:from>
    <xdr:to>
      <xdr:col>16</xdr:col>
      <xdr:colOff>152400</xdr:colOff>
      <xdr:row>8</xdr:row>
      <xdr:rowOff>9524</xdr:rowOff>
    </xdr:to>
    <xdr:sp macro="" textlink="">
      <xdr:nvSpPr>
        <xdr:cNvPr id="8" name="TextBox 7">
          <a:extLst>
            <a:ext uri="{FF2B5EF4-FFF2-40B4-BE49-F238E27FC236}">
              <a16:creationId xmlns:a16="http://schemas.microsoft.com/office/drawing/2014/main" id="{21484FA8-C49E-4751-A848-DE8593630887}"/>
            </a:ext>
          </a:extLst>
        </xdr:cNvPr>
        <xdr:cNvSpPr txBox="1"/>
      </xdr:nvSpPr>
      <xdr:spPr>
        <a:xfrm>
          <a:off x="1604645" y="118109"/>
          <a:ext cx="4415155" cy="10344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lang="en-US" sz="2400" b="1">
              <a:solidFill>
                <a:srgbClr val="225480"/>
              </a:solidFill>
            </a:rPr>
            <a:t>Seasonal</a:t>
          </a:r>
          <a:r>
            <a:rPr lang="en-US" sz="2400" b="1" baseline="0">
              <a:solidFill>
                <a:srgbClr val="225480"/>
              </a:solidFill>
            </a:rPr>
            <a:t> Diet Formulation Tool </a:t>
          </a:r>
        </a:p>
        <a:p>
          <a:pPr algn="l"/>
          <a:r>
            <a:rPr lang="en-US" sz="2400" b="1" baseline="0">
              <a:solidFill>
                <a:srgbClr val="225480"/>
              </a:solidFill>
            </a:rPr>
            <a:t>for PIC Pigs</a:t>
          </a:r>
          <a:endParaRPr lang="en-US" sz="2400" b="1">
            <a:solidFill>
              <a:srgbClr val="225480"/>
            </a:solidFill>
          </a:endParaRPr>
        </a:p>
      </xdr:txBody>
    </xdr:sp>
    <xdr:clientData/>
  </xdr:twoCellAnchor>
  <xdr:twoCellAnchor>
    <xdr:from>
      <xdr:col>16</xdr:col>
      <xdr:colOff>0</xdr:colOff>
      <xdr:row>39</xdr:row>
      <xdr:rowOff>32845</xdr:rowOff>
    </xdr:from>
    <xdr:to>
      <xdr:col>17</xdr:col>
      <xdr:colOff>66542</xdr:colOff>
      <xdr:row>51</xdr:row>
      <xdr:rowOff>25151</xdr:rowOff>
    </xdr:to>
    <xdr:sp macro="[0]!CreateSchedule" textlink="">
      <xdr:nvSpPr>
        <xdr:cNvPr id="6" name="Rounded Rectangle 2">
          <a:extLst>
            <a:ext uri="{FF2B5EF4-FFF2-40B4-BE49-F238E27FC236}">
              <a16:creationId xmlns:a16="http://schemas.microsoft.com/office/drawing/2014/main" id="{50A0A843-ADF9-45F0-9589-CB797AAE08EC}"/>
            </a:ext>
          </a:extLst>
        </xdr:cNvPr>
        <xdr:cNvSpPr/>
      </xdr:nvSpPr>
      <xdr:spPr>
        <a:xfrm>
          <a:off x="5977759" y="4749362"/>
          <a:ext cx="2418231" cy="425858"/>
        </a:xfrm>
        <a:prstGeom prst="roundRect">
          <a:avLst/>
        </a:prstGeom>
        <a:solidFill>
          <a:schemeClr val="bg1">
            <a:lumMod val="6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b="1">
              <a:solidFill>
                <a:sysClr val="windowText" lastClr="000000"/>
              </a:solidFill>
            </a:rPr>
            <a:t>Create Schedule in Outlook</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21</xdr:col>
      <xdr:colOff>44535</xdr:colOff>
      <xdr:row>0</xdr:row>
      <xdr:rowOff>1476374</xdr:rowOff>
    </xdr:to>
    <xdr:pic>
      <xdr:nvPicPr>
        <xdr:cNvPr id="4" name="Picture 3">
          <a:extLst>
            <a:ext uri="{FF2B5EF4-FFF2-40B4-BE49-F238E27FC236}">
              <a16:creationId xmlns:a16="http://schemas.microsoft.com/office/drawing/2014/main" id="{2DD36B3F-46DA-4888-A516-6AF7DAE332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 y="0"/>
          <a:ext cx="8617035" cy="1476374"/>
        </a:xfrm>
        <a:prstGeom prst="rect">
          <a:avLst/>
        </a:prstGeom>
      </xdr:spPr>
    </xdr:pic>
    <xdr:clientData/>
  </xdr:twoCellAnchor>
  <xdr:twoCellAnchor>
    <xdr:from>
      <xdr:col>3</xdr:col>
      <xdr:colOff>111125</xdr:colOff>
      <xdr:row>0</xdr:row>
      <xdr:rowOff>76201</xdr:rowOff>
    </xdr:from>
    <xdr:to>
      <xdr:col>14</xdr:col>
      <xdr:colOff>368300</xdr:colOff>
      <xdr:row>0</xdr:row>
      <xdr:rowOff>1524001</xdr:rowOff>
    </xdr:to>
    <xdr:sp macro="" textlink="">
      <xdr:nvSpPr>
        <xdr:cNvPr id="5" name="TextBox 4">
          <a:extLst>
            <a:ext uri="{FF2B5EF4-FFF2-40B4-BE49-F238E27FC236}">
              <a16:creationId xmlns:a16="http://schemas.microsoft.com/office/drawing/2014/main" id="{D908FFD2-4456-4A45-B18E-9E9D7808B107}"/>
            </a:ext>
          </a:extLst>
        </xdr:cNvPr>
        <xdr:cNvSpPr txBox="1"/>
      </xdr:nvSpPr>
      <xdr:spPr>
        <a:xfrm>
          <a:off x="1339850" y="76201"/>
          <a:ext cx="4762500" cy="1447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2800" b="1">
              <a:solidFill>
                <a:srgbClr val="225480"/>
              </a:solidFill>
            </a:rPr>
            <a:t>Seasonal</a:t>
          </a:r>
          <a:r>
            <a:rPr lang="en-US" sz="2800" b="1" baseline="0">
              <a:solidFill>
                <a:srgbClr val="225480"/>
              </a:solidFill>
            </a:rPr>
            <a:t> Diet Formulation Tool for PIC Pigs</a:t>
          </a:r>
          <a:endParaRPr lang="en-US" sz="2800" b="1">
            <a:solidFill>
              <a:srgbClr val="225480"/>
            </a:solidFill>
          </a:endParaRPr>
        </a:p>
      </xdr:txBody>
    </xdr:sp>
    <xdr:clientData/>
  </xdr:twoCellAnchor>
  <xdr:twoCellAnchor>
    <xdr:from>
      <xdr:col>0</xdr:col>
      <xdr:colOff>0</xdr:colOff>
      <xdr:row>0</xdr:row>
      <xdr:rowOff>0</xdr:rowOff>
    </xdr:from>
    <xdr:to>
      <xdr:col>2</xdr:col>
      <xdr:colOff>268781</xdr:colOff>
      <xdr:row>0</xdr:row>
      <xdr:rowOff>447302</xdr:rowOff>
    </xdr:to>
    <xdr:sp macro="[0]!GetDates" textlink="">
      <xdr:nvSpPr>
        <xdr:cNvPr id="6" name="Rounded Rectangle 4">
          <a:hlinkClick xmlns:r="http://schemas.openxmlformats.org/officeDocument/2006/relationships" r:id="rId2"/>
          <a:extLst>
            <a:ext uri="{FF2B5EF4-FFF2-40B4-BE49-F238E27FC236}">
              <a16:creationId xmlns:a16="http://schemas.microsoft.com/office/drawing/2014/main" id="{584F4700-981C-45B3-9581-E2252F84DC0D}"/>
            </a:ext>
          </a:extLst>
        </xdr:cNvPr>
        <xdr:cNvSpPr/>
      </xdr:nvSpPr>
      <xdr:spPr>
        <a:xfrm>
          <a:off x="0" y="0"/>
          <a:ext cx="1087931" cy="447302"/>
        </a:xfrm>
        <a:prstGeom prst="roundRect">
          <a:avLst/>
        </a:prstGeom>
        <a:solidFill>
          <a:schemeClr val="bg1">
            <a:lumMod val="6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b="1">
              <a:solidFill>
                <a:sysClr val="windowText" lastClr="000000"/>
              </a:solidFill>
            </a:rPr>
            <a:t>Go to Calendar</a:t>
          </a:r>
        </a:p>
      </xdr:txBody>
    </xdr:sp>
    <xdr:clientData/>
  </xdr:twoCellAnchor>
  <xdr:twoCellAnchor>
    <xdr:from>
      <xdr:col>25</xdr:col>
      <xdr:colOff>0</xdr:colOff>
      <xdr:row>20</xdr:row>
      <xdr:rowOff>0</xdr:rowOff>
    </xdr:from>
    <xdr:to>
      <xdr:col>26</xdr:col>
      <xdr:colOff>354506</xdr:colOff>
      <xdr:row>22</xdr:row>
      <xdr:rowOff>123452</xdr:rowOff>
    </xdr:to>
    <xdr:sp macro="[0]!GetDates" textlink="">
      <xdr:nvSpPr>
        <xdr:cNvPr id="7" name="Rounded Rectangle 4">
          <a:hlinkClick xmlns:r="http://schemas.openxmlformats.org/officeDocument/2006/relationships" r:id="rId2"/>
          <a:extLst>
            <a:ext uri="{FF2B5EF4-FFF2-40B4-BE49-F238E27FC236}">
              <a16:creationId xmlns:a16="http://schemas.microsoft.com/office/drawing/2014/main" id="{26BB216E-5DB8-4DBB-A862-E337C28BBE88}"/>
            </a:ext>
          </a:extLst>
        </xdr:cNvPr>
        <xdr:cNvSpPr/>
      </xdr:nvSpPr>
      <xdr:spPr>
        <a:xfrm>
          <a:off x="10344150" y="4667250"/>
          <a:ext cx="1087931" cy="447302"/>
        </a:xfrm>
        <a:prstGeom prst="roundRect">
          <a:avLst/>
        </a:prstGeom>
        <a:solidFill>
          <a:schemeClr val="bg1">
            <a:lumMod val="6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b="1">
              <a:solidFill>
                <a:sysClr val="windowText" lastClr="000000"/>
              </a:solidFill>
            </a:rPr>
            <a:t>Go to Calendar</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B5B4E-5ED7-47F2-B274-91EBB53D8A49}">
  <sheetPr codeName="Sheet6"/>
  <dimension ref="B11:O48"/>
  <sheetViews>
    <sheetView showGridLines="0" view="pageBreakPreview" zoomScale="90" zoomScaleNormal="80" zoomScaleSheetLayoutView="90" workbookViewId="0"/>
  </sheetViews>
  <sheetFormatPr defaultColWidth="8.85546875" defaultRowHeight="15" x14ac:dyDescent="0.25"/>
  <cols>
    <col min="1" max="16384" width="8.85546875" style="102"/>
  </cols>
  <sheetData>
    <row r="11" spans="2:15" x14ac:dyDescent="0.25">
      <c r="K11" s="112"/>
    </row>
    <row r="12" spans="2:15" ht="14.45" customHeight="1" x14ac:dyDescent="0.25">
      <c r="B12" s="113"/>
      <c r="C12" s="113"/>
      <c r="D12" s="113"/>
      <c r="E12" s="113"/>
      <c r="F12" s="113"/>
      <c r="G12" s="113"/>
      <c r="H12" s="113"/>
      <c r="I12" s="113"/>
      <c r="J12" s="113"/>
      <c r="K12" s="113"/>
      <c r="L12" s="113"/>
      <c r="M12" s="113"/>
      <c r="N12" s="113"/>
      <c r="O12" s="113"/>
    </row>
    <row r="13" spans="2:15" ht="14.45" customHeight="1" x14ac:dyDescent="0.25">
      <c r="B13" s="113"/>
      <c r="C13" s="113"/>
      <c r="D13" s="113"/>
      <c r="E13" s="113"/>
      <c r="F13" s="113"/>
      <c r="G13" s="113"/>
      <c r="H13" s="113"/>
      <c r="I13" s="113"/>
      <c r="J13" s="113"/>
      <c r="K13" s="113"/>
      <c r="L13" s="113"/>
      <c r="M13" s="113"/>
      <c r="N13" s="113"/>
      <c r="O13" s="113"/>
    </row>
    <row r="14" spans="2:15" ht="14.45" customHeight="1" x14ac:dyDescent="0.25">
      <c r="B14" s="113"/>
      <c r="C14" s="113"/>
      <c r="D14" s="113"/>
      <c r="E14" s="113"/>
      <c r="F14" s="113"/>
      <c r="G14" s="113"/>
      <c r="H14" s="113"/>
      <c r="I14" s="113"/>
      <c r="J14" s="113"/>
      <c r="K14" s="113"/>
      <c r="L14" s="113"/>
      <c r="M14" s="113"/>
      <c r="N14" s="113"/>
      <c r="O14" s="113"/>
    </row>
    <row r="15" spans="2:15" ht="14.45" customHeight="1" x14ac:dyDescent="0.25">
      <c r="B15" s="113"/>
      <c r="C15" s="113"/>
      <c r="D15" s="113"/>
      <c r="E15" s="113"/>
      <c r="F15" s="113"/>
      <c r="G15" s="113"/>
      <c r="H15" s="113"/>
      <c r="I15" s="113"/>
      <c r="J15" s="113"/>
      <c r="K15" s="113"/>
      <c r="L15" s="113"/>
      <c r="M15" s="113"/>
      <c r="N15" s="113"/>
      <c r="O15" s="113"/>
    </row>
    <row r="16" spans="2:15" ht="14.45" customHeight="1" x14ac:dyDescent="0.25">
      <c r="B16" s="113"/>
      <c r="C16" s="113"/>
      <c r="D16" s="113"/>
      <c r="E16" s="113"/>
      <c r="F16" s="113"/>
      <c r="G16" s="113"/>
      <c r="H16" s="113"/>
      <c r="I16" s="113"/>
      <c r="J16" s="113"/>
      <c r="K16" s="113"/>
      <c r="L16" s="113"/>
      <c r="M16" s="113"/>
      <c r="N16" s="113"/>
      <c r="O16" s="113"/>
    </row>
    <row r="17" spans="2:15" ht="14.45" customHeight="1" x14ac:dyDescent="0.25">
      <c r="B17" s="113"/>
      <c r="C17" s="113"/>
      <c r="D17" s="113"/>
      <c r="E17" s="113"/>
      <c r="F17" s="113"/>
      <c r="G17" s="113"/>
      <c r="H17" s="113"/>
      <c r="I17" s="113"/>
      <c r="J17" s="113"/>
      <c r="K17" s="113"/>
      <c r="L17" s="113"/>
      <c r="M17" s="113"/>
      <c r="N17" s="113"/>
      <c r="O17" s="113"/>
    </row>
    <row r="18" spans="2:15" ht="14.45" customHeight="1" x14ac:dyDescent="0.25">
      <c r="B18" s="113"/>
      <c r="C18" s="113"/>
      <c r="D18" s="113"/>
      <c r="E18" s="113"/>
      <c r="F18" s="113"/>
      <c r="G18" s="113"/>
      <c r="H18" s="113"/>
      <c r="I18" s="113"/>
      <c r="J18" s="113"/>
      <c r="K18" s="113"/>
      <c r="L18" s="113"/>
      <c r="M18" s="113"/>
      <c r="N18" s="113"/>
      <c r="O18" s="113"/>
    </row>
    <row r="19" spans="2:15" ht="14.45" customHeight="1" x14ac:dyDescent="0.25">
      <c r="B19" s="113"/>
      <c r="C19" s="113"/>
      <c r="D19" s="113"/>
      <c r="E19" s="113"/>
      <c r="F19" s="113"/>
      <c r="G19" s="113"/>
      <c r="H19" s="113"/>
      <c r="I19" s="113"/>
      <c r="J19" s="113"/>
      <c r="K19" s="113"/>
      <c r="L19" s="113"/>
      <c r="M19" s="113"/>
      <c r="N19" s="113"/>
      <c r="O19" s="113"/>
    </row>
    <row r="20" spans="2:15" ht="14.45" customHeight="1" x14ac:dyDescent="0.25">
      <c r="B20" s="113"/>
      <c r="C20" s="113"/>
      <c r="D20" s="113"/>
      <c r="E20" s="113"/>
      <c r="F20" s="113"/>
      <c r="G20" s="113"/>
      <c r="H20" s="113"/>
      <c r="I20" s="113"/>
      <c r="J20" s="113"/>
      <c r="K20" s="113"/>
      <c r="L20" s="113"/>
      <c r="M20" s="113"/>
      <c r="N20" s="113"/>
      <c r="O20" s="113"/>
    </row>
    <row r="21" spans="2:15" ht="14.45" customHeight="1" x14ac:dyDescent="0.25">
      <c r="B21" s="113"/>
      <c r="C21" s="113"/>
      <c r="D21" s="113"/>
      <c r="E21" s="113"/>
      <c r="F21" s="113"/>
      <c r="G21" s="113"/>
      <c r="H21" s="113"/>
      <c r="I21" s="113"/>
      <c r="J21" s="113"/>
      <c r="K21" s="113"/>
      <c r="L21" s="113"/>
      <c r="M21" s="113"/>
      <c r="N21" s="113"/>
      <c r="O21" s="113"/>
    </row>
    <row r="22" spans="2:15" ht="14.45" customHeight="1" x14ac:dyDescent="0.25">
      <c r="B22" s="113"/>
      <c r="C22" s="113"/>
      <c r="D22" s="113"/>
      <c r="E22" s="113"/>
      <c r="F22" s="113"/>
      <c r="G22" s="113"/>
      <c r="H22" s="113"/>
      <c r="I22" s="113"/>
      <c r="J22" s="113"/>
      <c r="K22" s="113"/>
      <c r="L22" s="113"/>
      <c r="M22" s="113"/>
      <c r="N22" s="113"/>
      <c r="O22" s="113"/>
    </row>
    <row r="23" spans="2:15" ht="14.45" customHeight="1" x14ac:dyDescent="0.25">
      <c r="B23" s="113"/>
      <c r="C23" s="113"/>
      <c r="D23" s="113"/>
      <c r="E23" s="113"/>
      <c r="F23" s="113"/>
      <c r="G23" s="113"/>
      <c r="H23" s="113"/>
      <c r="I23" s="113"/>
      <c r="J23" s="113"/>
      <c r="K23" s="113"/>
      <c r="L23" s="113"/>
      <c r="M23" s="113"/>
      <c r="N23" s="113"/>
      <c r="O23" s="113"/>
    </row>
    <row r="24" spans="2:15" ht="14.45" customHeight="1" x14ac:dyDescent="0.25">
      <c r="B24" s="113"/>
      <c r="C24" s="113"/>
      <c r="D24" s="113"/>
      <c r="E24" s="113"/>
      <c r="F24" s="113"/>
      <c r="G24" s="113"/>
      <c r="H24" s="113"/>
      <c r="I24" s="113"/>
      <c r="J24" s="113"/>
      <c r="K24" s="113"/>
      <c r="L24" s="113"/>
      <c r="M24" s="113"/>
      <c r="N24" s="113"/>
      <c r="O24" s="113"/>
    </row>
    <row r="25" spans="2:15" ht="14.45" customHeight="1" x14ac:dyDescent="0.25">
      <c r="B25" s="113"/>
      <c r="C25" s="113"/>
      <c r="D25" s="113"/>
      <c r="E25" s="113"/>
      <c r="F25" s="113"/>
      <c r="G25" s="113"/>
      <c r="H25" s="113"/>
      <c r="I25" s="113"/>
      <c r="J25" s="113"/>
      <c r="K25" s="113"/>
      <c r="L25" s="113"/>
      <c r="M25" s="113"/>
      <c r="N25" s="113"/>
      <c r="O25" s="113"/>
    </row>
    <row r="26" spans="2:15" s="114" customFormat="1" ht="14.45" customHeight="1" x14ac:dyDescent="0.3">
      <c r="B26" s="113"/>
      <c r="C26" s="113"/>
      <c r="D26" s="113"/>
      <c r="E26" s="113"/>
      <c r="F26" s="113"/>
      <c r="G26" s="113"/>
      <c r="H26" s="113"/>
      <c r="I26" s="113"/>
      <c r="J26" s="113"/>
      <c r="K26" s="113"/>
      <c r="L26" s="113"/>
      <c r="M26" s="113"/>
      <c r="N26" s="113"/>
      <c r="O26" s="113"/>
    </row>
    <row r="27" spans="2:15" ht="14.45" customHeight="1" x14ac:dyDescent="0.25">
      <c r="B27" s="113"/>
      <c r="C27" s="113"/>
      <c r="D27" s="113"/>
      <c r="E27" s="113"/>
      <c r="F27" s="113"/>
      <c r="G27" s="113"/>
      <c r="H27" s="113"/>
      <c r="I27" s="113"/>
      <c r="J27" s="113"/>
      <c r="K27" s="113"/>
      <c r="L27" s="113"/>
      <c r="M27" s="113"/>
      <c r="N27" s="113"/>
      <c r="O27" s="113"/>
    </row>
    <row r="28" spans="2:15" ht="14.45" customHeight="1" x14ac:dyDescent="0.25">
      <c r="B28" s="113"/>
      <c r="C28" s="113"/>
      <c r="D28" s="113"/>
      <c r="E28" s="113"/>
      <c r="F28" s="113"/>
      <c r="G28" s="113"/>
      <c r="H28" s="113"/>
      <c r="I28" s="113"/>
      <c r="J28" s="113"/>
      <c r="K28" s="113"/>
      <c r="L28" s="113"/>
      <c r="M28" s="113"/>
      <c r="N28" s="113"/>
      <c r="O28" s="113"/>
    </row>
    <row r="29" spans="2:15" ht="14.45" customHeight="1" x14ac:dyDescent="0.25">
      <c r="B29" s="113"/>
      <c r="C29" s="113"/>
      <c r="D29" s="113"/>
      <c r="E29" s="113"/>
      <c r="F29" s="113"/>
      <c r="G29" s="113"/>
      <c r="H29" s="113"/>
      <c r="I29" s="113"/>
      <c r="J29" s="113"/>
      <c r="K29" s="113"/>
      <c r="L29" s="113"/>
      <c r="M29" s="113"/>
      <c r="N29" s="113"/>
      <c r="O29" s="113"/>
    </row>
    <row r="30" spans="2:15" ht="14.45" customHeight="1" x14ac:dyDescent="0.25">
      <c r="B30" s="113"/>
      <c r="C30" s="113"/>
      <c r="D30" s="113"/>
      <c r="E30" s="113"/>
      <c r="F30" s="113"/>
      <c r="G30" s="113"/>
      <c r="H30" s="113"/>
      <c r="I30" s="113"/>
      <c r="J30" s="113"/>
      <c r="K30" s="113"/>
      <c r="L30" s="113"/>
      <c r="M30" s="113"/>
      <c r="N30" s="113"/>
      <c r="O30" s="113"/>
    </row>
    <row r="31" spans="2:15" ht="14.45" customHeight="1" x14ac:dyDescent="0.25">
      <c r="B31" s="113"/>
      <c r="C31" s="113"/>
      <c r="D31" s="113"/>
      <c r="E31" s="113"/>
      <c r="F31" s="113"/>
      <c r="G31" s="113"/>
      <c r="H31" s="113"/>
      <c r="I31" s="113"/>
      <c r="J31" s="113"/>
      <c r="K31" s="113"/>
      <c r="L31" s="113"/>
      <c r="M31" s="113"/>
      <c r="N31" s="113"/>
      <c r="O31" s="113"/>
    </row>
    <row r="32" spans="2:15" ht="14.45" customHeight="1" x14ac:dyDescent="0.25">
      <c r="B32" s="113"/>
      <c r="C32" s="113"/>
      <c r="D32" s="113"/>
      <c r="E32" s="113"/>
      <c r="F32" s="113"/>
      <c r="G32" s="113"/>
      <c r="H32" s="113"/>
      <c r="I32" s="113"/>
      <c r="J32" s="113"/>
      <c r="K32" s="113"/>
      <c r="L32" s="113"/>
      <c r="M32" s="113"/>
      <c r="N32" s="113"/>
      <c r="O32" s="113"/>
    </row>
    <row r="33" spans="2:15" ht="14.45" customHeight="1" x14ac:dyDescent="0.25">
      <c r="B33" s="113"/>
      <c r="C33" s="113"/>
      <c r="D33" s="113"/>
      <c r="E33" s="113"/>
      <c r="F33" s="113"/>
      <c r="G33" s="113"/>
      <c r="H33" s="113"/>
      <c r="I33" s="113"/>
      <c r="J33" s="113"/>
      <c r="K33" s="113"/>
      <c r="L33" s="113"/>
      <c r="M33" s="113"/>
      <c r="N33" s="113"/>
      <c r="O33" s="113"/>
    </row>
    <row r="34" spans="2:15" ht="14.45" customHeight="1" x14ac:dyDescent="0.25">
      <c r="B34" s="113"/>
      <c r="C34" s="113"/>
      <c r="D34" s="113"/>
      <c r="E34" s="113"/>
      <c r="F34" s="113"/>
      <c r="G34" s="113"/>
      <c r="H34" s="113"/>
      <c r="I34" s="113"/>
      <c r="J34" s="113"/>
      <c r="K34" s="113"/>
      <c r="L34" s="113"/>
      <c r="M34" s="113"/>
      <c r="N34" s="113"/>
      <c r="O34" s="113"/>
    </row>
    <row r="35" spans="2:15" ht="14.45" customHeight="1" x14ac:dyDescent="0.25">
      <c r="B35" s="113"/>
      <c r="C35" s="113"/>
      <c r="D35" s="113"/>
      <c r="E35" s="113"/>
      <c r="F35" s="113"/>
      <c r="G35" s="113"/>
      <c r="H35" s="113"/>
      <c r="I35" s="113"/>
      <c r="J35" s="113"/>
      <c r="K35" s="113"/>
      <c r="L35" s="113"/>
      <c r="M35" s="113"/>
      <c r="N35" s="113"/>
      <c r="O35" s="113"/>
    </row>
    <row r="36" spans="2:15" ht="14.45" customHeight="1" x14ac:dyDescent="0.25">
      <c r="B36" s="113"/>
      <c r="C36" s="113"/>
      <c r="D36" s="113"/>
      <c r="E36" s="113"/>
      <c r="F36" s="113"/>
      <c r="G36" s="113"/>
      <c r="H36" s="113"/>
      <c r="I36" s="113"/>
      <c r="J36" s="113"/>
      <c r="K36" s="113"/>
      <c r="L36" s="113"/>
      <c r="M36" s="113"/>
      <c r="N36" s="113"/>
      <c r="O36" s="113"/>
    </row>
    <row r="37" spans="2:15" ht="14.45" customHeight="1" x14ac:dyDescent="0.25">
      <c r="B37" s="113"/>
      <c r="C37" s="113"/>
      <c r="D37" s="113"/>
      <c r="E37" s="113"/>
      <c r="F37" s="113"/>
      <c r="G37" s="113"/>
      <c r="H37" s="113"/>
      <c r="I37" s="113"/>
      <c r="J37" s="113"/>
      <c r="K37" s="113"/>
      <c r="L37" s="113"/>
      <c r="M37" s="113"/>
      <c r="N37" s="113"/>
      <c r="O37" s="113"/>
    </row>
    <row r="38" spans="2:15" ht="14.45" customHeight="1" x14ac:dyDescent="0.25">
      <c r="B38" s="113"/>
      <c r="C38" s="113"/>
      <c r="D38" s="113"/>
      <c r="E38" s="113"/>
      <c r="F38" s="113"/>
      <c r="G38" s="113"/>
      <c r="H38" s="113"/>
      <c r="I38" s="113"/>
      <c r="J38" s="113"/>
      <c r="K38" s="113"/>
      <c r="L38" s="113"/>
      <c r="M38" s="113"/>
      <c r="N38" s="113"/>
      <c r="O38" s="113"/>
    </row>
    <row r="39" spans="2:15" ht="14.45" customHeight="1" x14ac:dyDescent="0.25">
      <c r="B39" s="113"/>
      <c r="C39" s="113"/>
      <c r="D39" s="113"/>
      <c r="E39" s="113"/>
      <c r="F39" s="113"/>
      <c r="G39" s="113"/>
      <c r="H39" s="113"/>
      <c r="I39" s="113"/>
      <c r="J39" s="113"/>
      <c r="K39" s="113"/>
      <c r="L39" s="113"/>
      <c r="M39" s="113"/>
      <c r="N39" s="113"/>
      <c r="O39" s="113"/>
    </row>
    <row r="40" spans="2:15" ht="14.45" customHeight="1" x14ac:dyDescent="0.25">
      <c r="B40" s="113"/>
      <c r="C40" s="113"/>
      <c r="D40" s="113"/>
      <c r="E40" s="113"/>
      <c r="F40" s="113"/>
      <c r="G40" s="113"/>
      <c r="H40" s="113"/>
      <c r="I40" s="113"/>
      <c r="J40" s="113"/>
      <c r="K40" s="113"/>
      <c r="L40" s="113"/>
      <c r="M40" s="113"/>
      <c r="N40" s="113"/>
      <c r="O40" s="113"/>
    </row>
    <row r="41" spans="2:15" ht="14.45" customHeight="1" x14ac:dyDescent="0.25">
      <c r="B41" s="113"/>
      <c r="C41" s="113"/>
      <c r="D41" s="113"/>
      <c r="E41" s="113"/>
      <c r="F41" s="113"/>
      <c r="G41" s="113"/>
      <c r="H41" s="113"/>
      <c r="I41" s="113"/>
      <c r="J41" s="113"/>
      <c r="K41" s="113"/>
      <c r="L41" s="113"/>
      <c r="M41" s="113"/>
      <c r="N41" s="113"/>
      <c r="O41" s="113"/>
    </row>
    <row r="42" spans="2:15" ht="14.45" customHeight="1" x14ac:dyDescent="0.25">
      <c r="B42" s="113"/>
      <c r="C42" s="113"/>
      <c r="D42" s="113"/>
      <c r="E42" s="113"/>
      <c r="F42" s="113"/>
      <c r="G42" s="113"/>
      <c r="H42" s="113"/>
      <c r="I42" s="113"/>
      <c r="J42" s="113"/>
      <c r="K42" s="113"/>
      <c r="L42" s="113"/>
      <c r="M42" s="113"/>
      <c r="N42" s="113"/>
      <c r="O42" s="113"/>
    </row>
    <row r="43" spans="2:15" ht="14.45" customHeight="1" x14ac:dyDescent="0.25">
      <c r="B43" s="113"/>
      <c r="C43" s="113"/>
      <c r="D43" s="113"/>
      <c r="E43" s="113"/>
      <c r="F43" s="113"/>
      <c r="G43" s="113"/>
      <c r="H43" s="113"/>
      <c r="I43" s="113"/>
      <c r="J43" s="113"/>
      <c r="K43" s="113"/>
      <c r="L43" s="113"/>
      <c r="M43" s="113"/>
      <c r="N43" s="113"/>
      <c r="O43" s="113"/>
    </row>
    <row r="44" spans="2:15" ht="14.45" customHeight="1" x14ac:dyDescent="0.25">
      <c r="B44" s="113"/>
      <c r="C44" s="113"/>
      <c r="D44" s="113"/>
      <c r="E44" s="113"/>
      <c r="F44" s="113"/>
      <c r="G44" s="113"/>
      <c r="H44" s="113"/>
      <c r="I44" s="113"/>
      <c r="J44" s="113"/>
      <c r="K44" s="113"/>
      <c r="L44" s="113"/>
      <c r="M44" s="113"/>
      <c r="N44" s="113"/>
      <c r="O44" s="113"/>
    </row>
    <row r="45" spans="2:15" ht="14.45" customHeight="1" x14ac:dyDescent="0.25">
      <c r="B45" s="113"/>
      <c r="C45" s="113"/>
      <c r="D45" s="113"/>
      <c r="E45" s="113"/>
      <c r="F45" s="113"/>
      <c r="G45" s="113"/>
      <c r="H45" s="113"/>
      <c r="I45" s="113"/>
      <c r="J45" s="113"/>
      <c r="K45" s="113"/>
      <c r="L45" s="113"/>
      <c r="M45" s="113"/>
      <c r="N45" s="113"/>
      <c r="O45" s="113"/>
    </row>
    <row r="46" spans="2:15" ht="14.45" customHeight="1" x14ac:dyDescent="0.25">
      <c r="B46" s="115"/>
      <c r="C46" s="115"/>
      <c r="D46" s="115"/>
      <c r="E46" s="115"/>
      <c r="F46" s="115"/>
      <c r="G46" s="115"/>
      <c r="H46" s="115"/>
      <c r="I46" s="115"/>
      <c r="J46" s="115"/>
      <c r="K46" s="115"/>
      <c r="L46" s="115"/>
      <c r="M46" s="115"/>
      <c r="N46" s="115"/>
      <c r="O46" s="115"/>
    </row>
    <row r="47" spans="2:15" ht="14.45" customHeight="1" x14ac:dyDescent="0.25">
      <c r="B47" s="115"/>
      <c r="C47" s="115"/>
      <c r="D47" s="115"/>
      <c r="E47" s="115"/>
      <c r="F47" s="115"/>
      <c r="G47" s="115"/>
      <c r="H47" s="115"/>
      <c r="I47" s="115"/>
      <c r="J47" s="115"/>
      <c r="K47" s="115"/>
      <c r="L47" s="115"/>
      <c r="M47" s="115"/>
      <c r="N47" s="115"/>
      <c r="O47" s="115"/>
    </row>
    <row r="48" spans="2:15" ht="14.45" customHeight="1" x14ac:dyDescent="0.25">
      <c r="B48" s="115"/>
      <c r="C48" s="115"/>
      <c r="D48" s="115"/>
      <c r="E48" s="115"/>
      <c r="F48" s="115"/>
      <c r="G48" s="115"/>
      <c r="H48" s="115"/>
      <c r="I48" s="115"/>
      <c r="J48" s="115"/>
      <c r="K48" s="115"/>
      <c r="L48" s="115"/>
      <c r="M48" s="115"/>
      <c r="N48" s="115"/>
      <c r="O48" s="115"/>
    </row>
  </sheetData>
  <pageMargins left="0.7" right="0.7" top="0.75" bottom="0.75" header="0.3" footer="0.3"/>
  <pageSetup scale="6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63"/>
  <sheetViews>
    <sheetView showGridLines="0" tabSelected="1" view="pageBreakPreview" zoomScaleNormal="100" zoomScaleSheetLayoutView="100" workbookViewId="0">
      <selection activeCell="P19" sqref="P19"/>
    </sheetView>
  </sheetViews>
  <sheetFormatPr defaultColWidth="8.85546875" defaultRowHeight="11.25" x14ac:dyDescent="0.15"/>
  <cols>
    <col min="1" max="1" width="5.7109375" style="60" customWidth="1"/>
    <col min="2" max="2" width="15.5703125" style="60" customWidth="1"/>
    <col min="3" max="3" width="16.28515625" style="60" hidden="1" customWidth="1"/>
    <col min="4" max="5" width="15.5703125" style="60" customWidth="1"/>
    <col min="6" max="15" width="16.28515625" style="60" hidden="1" customWidth="1"/>
    <col min="16" max="17" width="33.140625" style="60" customWidth="1"/>
    <col min="18" max="18" width="5.7109375" style="60" customWidth="1"/>
    <col min="19" max="16384" width="8.85546875" style="60"/>
  </cols>
  <sheetData>
    <row r="1" spans="1:20" x14ac:dyDescent="0.15">
      <c r="A1" s="123"/>
      <c r="B1" s="123"/>
      <c r="C1" s="123"/>
      <c r="D1" s="123"/>
      <c r="E1" s="123"/>
      <c r="F1" s="123"/>
      <c r="G1" s="123"/>
      <c r="H1" s="123"/>
      <c r="I1" s="123"/>
      <c r="J1" s="123"/>
      <c r="K1" s="123"/>
      <c r="L1" s="123"/>
      <c r="M1" s="123"/>
      <c r="N1" s="123"/>
      <c r="O1" s="123"/>
      <c r="P1" s="123"/>
      <c r="Q1" s="123"/>
    </row>
    <row r="2" spans="1:20" x14ac:dyDescent="0.15">
      <c r="A2" s="123"/>
      <c r="B2" s="123"/>
      <c r="C2" s="123"/>
      <c r="D2" s="123"/>
      <c r="E2" s="123"/>
      <c r="F2" s="123"/>
      <c r="G2" s="123"/>
      <c r="H2" s="123"/>
      <c r="I2" s="123"/>
      <c r="J2" s="123"/>
      <c r="K2" s="123"/>
      <c r="L2" s="123"/>
      <c r="M2" s="123"/>
      <c r="N2" s="123"/>
      <c r="O2" s="123"/>
      <c r="P2" s="123"/>
      <c r="Q2" s="123"/>
    </row>
    <row r="3" spans="1:20" x14ac:dyDescent="0.15">
      <c r="A3" s="123"/>
      <c r="B3" s="123"/>
      <c r="C3" s="123"/>
      <c r="D3" s="123"/>
      <c r="E3" s="123"/>
      <c r="F3" s="123"/>
      <c r="G3" s="123"/>
      <c r="H3" s="123"/>
      <c r="I3" s="123"/>
      <c r="J3" s="123"/>
      <c r="K3" s="123"/>
      <c r="L3" s="123"/>
      <c r="M3" s="123"/>
      <c r="N3" s="123"/>
      <c r="O3" s="123"/>
      <c r="P3" s="123"/>
      <c r="Q3" s="123"/>
    </row>
    <row r="4" spans="1:20" x14ac:dyDescent="0.15">
      <c r="A4" s="123"/>
      <c r="B4" s="123"/>
      <c r="C4" s="123"/>
      <c r="D4" s="123"/>
      <c r="E4" s="123"/>
      <c r="F4" s="123"/>
      <c r="G4" s="123"/>
      <c r="H4" s="123"/>
      <c r="I4" s="123"/>
      <c r="J4" s="123"/>
      <c r="K4" s="123"/>
      <c r="L4" s="123"/>
      <c r="M4" s="123"/>
      <c r="N4" s="123"/>
      <c r="O4" s="123"/>
      <c r="P4" s="123"/>
      <c r="Q4" s="123"/>
    </row>
    <row r="5" spans="1:20" x14ac:dyDescent="0.15">
      <c r="A5" s="123"/>
      <c r="B5" s="123"/>
      <c r="C5" s="123"/>
      <c r="D5" s="123"/>
      <c r="E5" s="123"/>
      <c r="F5" s="123"/>
      <c r="G5" s="123"/>
      <c r="H5" s="123"/>
      <c r="I5" s="123"/>
      <c r="J5" s="123"/>
      <c r="K5" s="123"/>
      <c r="L5" s="123"/>
      <c r="M5" s="123"/>
      <c r="N5" s="123"/>
      <c r="O5" s="123"/>
      <c r="P5" s="123"/>
      <c r="Q5" s="123"/>
    </row>
    <row r="6" spans="1:20" x14ac:dyDescent="0.15">
      <c r="A6" s="123"/>
      <c r="B6" s="123"/>
      <c r="C6" s="123"/>
      <c r="D6" s="123"/>
      <c r="E6" s="123"/>
      <c r="F6" s="123"/>
      <c r="G6" s="123"/>
      <c r="H6" s="123"/>
      <c r="I6" s="123"/>
      <c r="J6" s="123"/>
      <c r="K6" s="123"/>
      <c r="L6" s="123"/>
      <c r="M6" s="123"/>
      <c r="N6" s="123"/>
      <c r="O6" s="123"/>
      <c r="P6" s="123"/>
      <c r="Q6" s="123"/>
    </row>
    <row r="7" spans="1:20" x14ac:dyDescent="0.15">
      <c r="A7" s="123"/>
      <c r="B7" s="123"/>
      <c r="C7" s="123"/>
      <c r="D7" s="123"/>
      <c r="E7" s="123"/>
      <c r="F7" s="123"/>
      <c r="G7" s="123"/>
      <c r="H7" s="123"/>
      <c r="I7" s="123"/>
      <c r="J7" s="123"/>
      <c r="K7" s="123"/>
      <c r="L7" s="123"/>
      <c r="M7" s="123"/>
      <c r="N7" s="123"/>
      <c r="O7" s="123"/>
      <c r="P7" s="123"/>
      <c r="Q7" s="123"/>
    </row>
    <row r="8" spans="1:20" x14ac:dyDescent="0.15">
      <c r="A8" s="123"/>
      <c r="B8" s="123"/>
      <c r="C8" s="123"/>
      <c r="D8" s="123"/>
      <c r="E8" s="123"/>
      <c r="F8" s="123"/>
      <c r="G8" s="123"/>
      <c r="H8" s="123"/>
      <c r="I8" s="123"/>
      <c r="J8" s="123"/>
      <c r="K8" s="123"/>
      <c r="L8" s="123"/>
      <c r="M8" s="123"/>
      <c r="N8" s="123"/>
      <c r="O8" s="123"/>
      <c r="P8" s="123"/>
      <c r="Q8" s="123"/>
    </row>
    <row r="9" spans="1:20" x14ac:dyDescent="0.15">
      <c r="A9" s="123"/>
      <c r="B9" s="123"/>
      <c r="C9" s="123"/>
      <c r="D9" s="123"/>
      <c r="E9" s="123"/>
      <c r="F9" s="123"/>
      <c r="G9" s="123"/>
      <c r="H9" s="123"/>
      <c r="I9" s="123"/>
      <c r="J9" s="123"/>
      <c r="K9" s="123"/>
      <c r="L9" s="123"/>
      <c r="M9" s="123"/>
      <c r="N9" s="123"/>
      <c r="O9" s="123"/>
      <c r="P9" s="123"/>
      <c r="Q9" s="123"/>
    </row>
    <row r="10" spans="1:20" x14ac:dyDescent="0.15">
      <c r="A10" s="123"/>
      <c r="B10" s="123"/>
      <c r="C10" s="123"/>
      <c r="D10" s="123"/>
      <c r="E10" s="123"/>
      <c r="F10" s="123"/>
      <c r="G10" s="123"/>
      <c r="H10" s="123"/>
      <c r="I10" s="123"/>
      <c r="J10" s="123"/>
      <c r="K10" s="123"/>
      <c r="L10" s="123"/>
      <c r="M10" s="123"/>
      <c r="N10" s="123"/>
      <c r="O10" s="123"/>
      <c r="P10" s="123"/>
      <c r="Q10" s="123"/>
    </row>
    <row r="11" spans="1:20" ht="12" thickBot="1" x14ac:dyDescent="0.2">
      <c r="A11" s="61"/>
      <c r="B11" s="61"/>
      <c r="D11" s="61"/>
      <c r="E11" s="61"/>
      <c r="F11" s="61"/>
      <c r="G11" s="61"/>
      <c r="H11" s="61"/>
      <c r="I11" s="61"/>
      <c r="J11" s="61"/>
      <c r="K11" s="61"/>
      <c r="L11" s="61"/>
      <c r="M11" s="61"/>
      <c r="N11" s="61"/>
      <c r="O11" s="61"/>
      <c r="P11" s="61"/>
      <c r="Q11" s="61"/>
      <c r="R11" s="61"/>
      <c r="T11" s="62"/>
    </row>
    <row r="12" spans="1:20" ht="28.9" customHeight="1" thickBot="1" x14ac:dyDescent="0.2">
      <c r="B12" s="127" t="s">
        <v>53</v>
      </c>
      <c r="C12" s="128"/>
      <c r="D12" s="129"/>
      <c r="F12" s="61"/>
      <c r="G12" s="118"/>
      <c r="H12" s="61"/>
      <c r="I12" s="61"/>
      <c r="J12" s="61"/>
      <c r="K12" s="61"/>
      <c r="L12" s="61"/>
      <c r="M12" s="61"/>
      <c r="N12" s="61"/>
      <c r="O12" s="61"/>
      <c r="P12" s="63" t="s">
        <v>17</v>
      </c>
      <c r="Q12" s="89" t="s">
        <v>39</v>
      </c>
    </row>
    <row r="13" spans="1:20" ht="28.9" customHeight="1" thickBot="1" x14ac:dyDescent="0.2">
      <c r="B13" s="116">
        <v>44270</v>
      </c>
      <c r="D13" s="88">
        <v>44347</v>
      </c>
      <c r="F13" s="61"/>
      <c r="G13" s="118"/>
      <c r="H13" s="61"/>
      <c r="I13" s="61"/>
      <c r="J13" s="61"/>
      <c r="K13" s="61"/>
      <c r="L13" s="61"/>
      <c r="M13" s="61"/>
      <c r="N13" s="61"/>
      <c r="O13" s="61"/>
      <c r="P13" s="63" t="s">
        <v>40</v>
      </c>
      <c r="Q13" s="89" t="s">
        <v>4</v>
      </c>
    </row>
    <row r="14" spans="1:20" ht="20.45" customHeight="1" x14ac:dyDescent="0.15">
      <c r="B14" s="85" t="s">
        <v>6</v>
      </c>
      <c r="D14" s="85" t="s">
        <v>57</v>
      </c>
      <c r="F14" s="118"/>
      <c r="G14" s="118"/>
      <c r="H14" s="61"/>
      <c r="I14" s="61"/>
      <c r="J14" s="61"/>
      <c r="K14" s="61"/>
      <c r="L14" s="61"/>
      <c r="M14" s="61"/>
      <c r="N14" s="61"/>
      <c r="O14" s="61"/>
      <c r="P14" s="61"/>
      <c r="Q14" s="61"/>
    </row>
    <row r="15" spans="1:20" ht="20.45" customHeight="1" thickBot="1" x14ac:dyDescent="0.2">
      <c r="B15" s="85"/>
      <c r="D15" s="85"/>
      <c r="F15" s="61"/>
      <c r="G15" s="61"/>
      <c r="H15" s="61"/>
      <c r="I15" s="61"/>
      <c r="J15" s="61"/>
      <c r="K15" s="61"/>
      <c r="L15" s="61"/>
      <c r="M15" s="61"/>
      <c r="N15" s="61"/>
      <c r="O15" s="61"/>
      <c r="P15" s="61"/>
      <c r="Q15" s="61"/>
    </row>
    <row r="16" spans="1:20" ht="18.600000000000001" customHeight="1" x14ac:dyDescent="0.15">
      <c r="B16" s="79"/>
      <c r="C16" s="124" t="s">
        <v>40</v>
      </c>
      <c r="D16" s="124" t="s">
        <v>58</v>
      </c>
      <c r="E16" s="124"/>
      <c r="F16" s="79"/>
      <c r="G16" s="79"/>
      <c r="H16" s="124" t="str">
        <f>B33</f>
        <v>High constraints</v>
      </c>
      <c r="I16" s="124"/>
      <c r="J16" s="124" t="str">
        <f>B32</f>
        <v>Normal</v>
      </c>
      <c r="K16" s="124"/>
      <c r="L16" s="124" t="str">
        <f>B31</f>
        <v>Low constraints</v>
      </c>
      <c r="M16" s="124"/>
      <c r="N16" s="126" t="str">
        <f>Q12</f>
        <v>Normal</v>
      </c>
      <c r="O16" s="124"/>
      <c r="P16" s="124" t="s">
        <v>15</v>
      </c>
      <c r="Q16" s="124"/>
    </row>
    <row r="17" spans="1:18" ht="15" customHeight="1" thickBot="1" x14ac:dyDescent="0.2">
      <c r="A17" s="62"/>
      <c r="B17" s="80" t="s">
        <v>5</v>
      </c>
      <c r="C17" s="125"/>
      <c r="D17" s="81" t="s">
        <v>54</v>
      </c>
      <c r="E17" s="81" t="s">
        <v>55</v>
      </c>
      <c r="F17" s="81" t="s">
        <v>9</v>
      </c>
      <c r="G17" s="81" t="s">
        <v>10</v>
      </c>
      <c r="H17" s="81" t="s">
        <v>11</v>
      </c>
      <c r="I17" s="81" t="s">
        <v>14</v>
      </c>
      <c r="J17" s="81" t="s">
        <v>11</v>
      </c>
      <c r="K17" s="81" t="s">
        <v>14</v>
      </c>
      <c r="L17" s="81" t="s">
        <v>11</v>
      </c>
      <c r="M17" s="81" t="s">
        <v>14</v>
      </c>
      <c r="N17" s="81" t="s">
        <v>11</v>
      </c>
      <c r="O17" s="81" t="s">
        <v>14</v>
      </c>
      <c r="P17" s="81" t="s">
        <v>6</v>
      </c>
      <c r="Q17" s="81" t="s">
        <v>59</v>
      </c>
      <c r="R17" s="62"/>
    </row>
    <row r="18" spans="1:18" ht="15" customHeight="1" x14ac:dyDescent="0.15">
      <c r="B18" s="82">
        <f>IF(Q13&gt;0,1," ")</f>
        <v>1</v>
      </c>
      <c r="C18" s="74" t="str">
        <f t="shared" ref="C18:C24" si="0">IF(E42=0,,$Q$13)</f>
        <v>Barrows + Gilts</v>
      </c>
      <c r="D18" s="100">
        <v>7</v>
      </c>
      <c r="E18" s="103">
        <v>12</v>
      </c>
      <c r="F18" s="70">
        <f>IF(Q13&gt;0,(IF($Q13=$B$28,VLOOKUP(D42,GC!$C$5:$E$187,3),IF($Q13=$B$29,VLOOKUP(D42,GC!$B$5:$E$187,4),IF($Q13=$B$30,VLOOKUP(D42,GC!$D$5:$E$187,2)))))," ")</f>
        <v>25</v>
      </c>
      <c r="G18" s="70">
        <f>IF(Q13&gt;0,(IF($Q13=$B$28,VLOOKUP(E42,GC!$C$5:$E$187,3),IF($Q13=$B$29,VLOOKUP(E42,GC!$B$5:$E$187,4),IF($Q13=$B$30,VLOOKUP(E42,GC!$D$5:$E$187,2)))))," ")</f>
        <v>41</v>
      </c>
      <c r="H18" s="71">
        <f>IF(Q13&gt;0,(J18*1.03)," ")</f>
        <v>2.3542857142857141</v>
      </c>
      <c r="I18" s="72">
        <f>IF(Q13&gt;0,H18," ")</f>
        <v>2.3542857142857141</v>
      </c>
      <c r="J18" s="72">
        <f>IF(Q13&gt;0,((G18-F18)/7)," ")</f>
        <v>2.2857142857142856</v>
      </c>
      <c r="K18" s="72">
        <f>IF(Q13&gt;0,J18," ")</f>
        <v>2.2857142857142856</v>
      </c>
      <c r="L18" s="71">
        <f>IF(Q13&gt;0,(J18*0.93)," ")</f>
        <v>2.1257142857142859</v>
      </c>
      <c r="M18" s="72">
        <f>IF(Q13&gt;0,L18," ")</f>
        <v>2.1257142857142859</v>
      </c>
      <c r="N18" s="71">
        <f t="shared" ref="N18:N26" si="1">IF($N$16=$B$33,H18,IF($N$16=$B$32,J18,IF($N$16=$B$31,L18)))</f>
        <v>2.2857142857142856</v>
      </c>
      <c r="O18" s="72">
        <f>IF(Q13&gt;0,N18," ")</f>
        <v>2.2857142857142856</v>
      </c>
      <c r="P18" s="73" t="str">
        <f>IF(Q13&gt;0,(IF(AND(D42&lt;22.5,E42&lt;26),"Don't change",($B$13-((1+SUM(N18:$N$26))*7))))," ")</f>
        <v>Don't change</v>
      </c>
      <c r="Q18" s="73" t="str">
        <f>IF(Q13&gt;0,IF(E19&gt;0,IF(P18="Don't change","Don't change",($D$13-((1+(SUM($N18:N$26)))*7))),$D$13-7)," ")</f>
        <v>Don't change</v>
      </c>
    </row>
    <row r="19" spans="1:18" ht="15" customHeight="1" x14ac:dyDescent="0.15">
      <c r="B19" s="82">
        <f t="shared" ref="B19:B26" si="2">IF(C19&gt;0,(B18+1)," ")</f>
        <v>2</v>
      </c>
      <c r="C19" s="74" t="str">
        <f t="shared" si="0"/>
        <v>Barrows + Gilts</v>
      </c>
      <c r="D19" s="72">
        <f>IF(C19&gt;0,E18," ")</f>
        <v>12</v>
      </c>
      <c r="E19" s="103">
        <v>23</v>
      </c>
      <c r="F19" s="70">
        <f>IF(C19&gt;0,(IF($C19=$B$28,VLOOKUP(D19,GC!$C$5:$E$187,3),IF($C19=$B$29,VLOOKUP(D19,GC!$B$5:$E$187,4),IF($C19=$B$30,VLOOKUP(D19,GC!$D$5:$E$187,2)))))," ")</f>
        <v>41</v>
      </c>
      <c r="G19" s="70">
        <f>IF(C19&gt;0,(IF($C19=$B$28,VLOOKUP(E43,GC!$C$5:$E$187,3),IF($C19=$B$29,VLOOKUP(E43,GC!$B$5:$E$187,4),IF($C19=$B$30,VLOOKUP(E43,GC!$D$5:$E$187,2)))))," ")</f>
        <v>62</v>
      </c>
      <c r="H19" s="71">
        <f t="shared" ref="H19:H26" si="3">IF(C19&gt;0,(J19*1.03)," ")</f>
        <v>3.09</v>
      </c>
      <c r="I19" s="72">
        <f t="shared" ref="I19:I26" si="4">IF(C19&gt;0,I18+H19," ")</f>
        <v>5.444285714285714</v>
      </c>
      <c r="J19" s="72">
        <f t="shared" ref="J19:J26" si="5">IF(C19&gt;0,((G19-F19)/7)," ")</f>
        <v>3</v>
      </c>
      <c r="K19" s="72">
        <f t="shared" ref="K19:K26" si="6">IF(C19&gt;0,K18+J19," ")</f>
        <v>5.2857142857142856</v>
      </c>
      <c r="L19" s="71">
        <f t="shared" ref="L19:L26" si="7">IF(C19&gt;0,(J19*0.93)," ")</f>
        <v>2.79</v>
      </c>
      <c r="M19" s="72">
        <f t="shared" ref="M19:M26" si="8">IF(C19&gt;0,M18+L19," ")</f>
        <v>4.9157142857142855</v>
      </c>
      <c r="N19" s="71">
        <f t="shared" si="1"/>
        <v>3</v>
      </c>
      <c r="O19" s="72">
        <f t="shared" ref="O19:O26" si="9">IF(C19&gt;0,(O18+N19)," ")</f>
        <v>5.2857142857142856</v>
      </c>
      <c r="P19" s="73" t="str">
        <f>IF(C19&gt;0,(IF(AND(D19&lt;22.5,E43&lt;26),"Don't change",($B$13-((1+SUM(N19:$N$26))*7))))," ")</f>
        <v>Don't change</v>
      </c>
      <c r="Q19" s="73" t="str">
        <f>IF(C19&gt;0,IF(E20&gt;0,IF(P19="Don't change","Don't change",($D$13-((1+(SUM($N19:N$26)))*7))),$D$13-7)," ")</f>
        <v>Don't change</v>
      </c>
    </row>
    <row r="20" spans="1:18" ht="15" customHeight="1" x14ac:dyDescent="0.15">
      <c r="B20" s="82">
        <f t="shared" si="2"/>
        <v>3</v>
      </c>
      <c r="C20" s="74" t="str">
        <f t="shared" si="0"/>
        <v>Barrows + Gilts</v>
      </c>
      <c r="D20" s="72">
        <f t="shared" ref="D20:D26" si="10">IF(C20&gt;0,E19," ")</f>
        <v>23</v>
      </c>
      <c r="E20" s="103">
        <v>50</v>
      </c>
      <c r="F20" s="70">
        <f>IF(C20&gt;0,(IF($C20=$B$28,VLOOKUP(D44,GC!$C$5:$E$187,3),IF($C20=$B$29,VLOOKUP(D44,GC!$B$5:$E$187,4),IF($C20=$B$30,VLOOKUP(D44,GC!$D$5:$E$187,2)))))," ")</f>
        <v>62</v>
      </c>
      <c r="G20" s="70">
        <f>IF(C20&gt;0,(IF($C20=$B$28,VLOOKUP(E44,GC!$C$5:$E$187,3),IF($C20=$B$29,VLOOKUP(E44,GC!$B$5:$E$187,4),IF($C20=$B$30,VLOOKUP(E44,GC!$D$5:$E$187,2)))))," ")</f>
        <v>95</v>
      </c>
      <c r="H20" s="71">
        <f t="shared" si="3"/>
        <v>4.8557142857142859</v>
      </c>
      <c r="I20" s="72">
        <f t="shared" si="4"/>
        <v>10.3</v>
      </c>
      <c r="J20" s="72">
        <f t="shared" si="5"/>
        <v>4.7142857142857144</v>
      </c>
      <c r="K20" s="72">
        <f t="shared" si="6"/>
        <v>10</v>
      </c>
      <c r="L20" s="71">
        <f t="shared" si="7"/>
        <v>4.3842857142857143</v>
      </c>
      <c r="M20" s="72">
        <f t="shared" si="8"/>
        <v>9.3000000000000007</v>
      </c>
      <c r="N20" s="71">
        <f t="shared" si="1"/>
        <v>4.7142857142857144</v>
      </c>
      <c r="O20" s="72">
        <f t="shared" si="9"/>
        <v>10</v>
      </c>
      <c r="P20" s="73">
        <f>IF(C20&gt;0,(IF(AND(D44&lt;22.5,E44&lt;26),"Don't change",($B$13-((1+SUM(N20:$N$26))*7))))," ")</f>
        <v>44157</v>
      </c>
      <c r="Q20" s="73">
        <f>IF(C20&gt;0,IF(E21&gt;0,IF(P20="Don't change","Don't change",($D$13-((1+(SUM($N20:N$26)))*7))),$D$13-7)," ")</f>
        <v>44234</v>
      </c>
    </row>
    <row r="21" spans="1:18" ht="15" customHeight="1" x14ac:dyDescent="0.15">
      <c r="B21" s="82">
        <f t="shared" si="2"/>
        <v>4</v>
      </c>
      <c r="C21" s="74" t="str">
        <f t="shared" si="0"/>
        <v>Barrows + Gilts</v>
      </c>
      <c r="D21" s="72">
        <f t="shared" si="10"/>
        <v>50</v>
      </c>
      <c r="E21" s="103">
        <v>70</v>
      </c>
      <c r="F21" s="70">
        <f>IF(C21&gt;0,(IF($C21=$B$28,VLOOKUP(D45,GC!$C$5:$E$187,3),IF($C21=$B$29,VLOOKUP(D45,GC!$B$5:$E$187,4),IF($C21=$B$30,VLOOKUP(D45,GC!$D$5:$E$187,2)))))," ")</f>
        <v>95</v>
      </c>
      <c r="G21" s="70">
        <f>IF(C21&gt;0,(IF($C21=$B$28,VLOOKUP(E45,GC!$C$5:$E$187,3),IF($C21=$B$29,VLOOKUP(E45,GC!$B$5:$E$187,4),IF($C21=$B$30,VLOOKUP(E45,GC!$D$5:$E$187,2)))))," ")</f>
        <v>116</v>
      </c>
      <c r="H21" s="71">
        <f t="shared" si="3"/>
        <v>3.09</v>
      </c>
      <c r="I21" s="72">
        <f t="shared" si="4"/>
        <v>13.39</v>
      </c>
      <c r="J21" s="72">
        <f t="shared" si="5"/>
        <v>3</v>
      </c>
      <c r="K21" s="72">
        <f t="shared" si="6"/>
        <v>13</v>
      </c>
      <c r="L21" s="71">
        <f t="shared" si="7"/>
        <v>2.79</v>
      </c>
      <c r="M21" s="72">
        <f t="shared" si="8"/>
        <v>12.09</v>
      </c>
      <c r="N21" s="71">
        <f t="shared" si="1"/>
        <v>3</v>
      </c>
      <c r="O21" s="72">
        <f t="shared" si="9"/>
        <v>13</v>
      </c>
      <c r="P21" s="86">
        <f>IF(C21&gt;0,(IF(AND(D45&lt;22.5,E45&lt;26),"Don't change",($B$13-((1+SUM(N21:$N$26))*7))))," ")</f>
        <v>44190</v>
      </c>
      <c r="Q21" s="86">
        <f>IF(C21&gt;0,IF(E22&gt;0,IF(P21="Don't change","Don't change",($D$13-((1+(SUM($N21:N$26)))*7))),$D$13-7)," ")</f>
        <v>44267</v>
      </c>
    </row>
    <row r="22" spans="1:18" ht="15" customHeight="1" x14ac:dyDescent="0.15">
      <c r="B22" s="82">
        <f t="shared" si="2"/>
        <v>5</v>
      </c>
      <c r="C22" s="74" t="str">
        <f t="shared" si="0"/>
        <v>Barrows + Gilts</v>
      </c>
      <c r="D22" s="72">
        <f t="shared" si="10"/>
        <v>70</v>
      </c>
      <c r="E22" s="103">
        <v>100</v>
      </c>
      <c r="F22" s="70">
        <f>IF(C22&gt;0,(IF($C22=$B$28,VLOOKUP(D46,GC!$C$5:$E$187,3),IF($C22=$B$29,VLOOKUP(D46,GC!$B$5:$E$187,4),IF($C22=$B$30,VLOOKUP(D46,GC!$D$5:$E$187,2)))))," ")</f>
        <v>116</v>
      </c>
      <c r="G22" s="70">
        <f>IF(C22&gt;0,(IF($C22=$B$28,VLOOKUP(E46,GC!$C$5:$E$187,3),IF($C22=$B$29,VLOOKUP(E46,GC!$B$5:$E$187,4),IF($C22=$B$30,VLOOKUP(E46,GC!$D$5:$E$187,2)))))," ")</f>
        <v>147</v>
      </c>
      <c r="H22" s="71">
        <f t="shared" si="3"/>
        <v>4.5614285714285714</v>
      </c>
      <c r="I22" s="72">
        <f t="shared" si="4"/>
        <v>17.951428571428572</v>
      </c>
      <c r="J22" s="72">
        <f t="shared" si="5"/>
        <v>4.4285714285714288</v>
      </c>
      <c r="K22" s="72">
        <f t="shared" si="6"/>
        <v>17.428571428571431</v>
      </c>
      <c r="L22" s="71">
        <f t="shared" si="7"/>
        <v>4.1185714285714292</v>
      </c>
      <c r="M22" s="72">
        <f t="shared" si="8"/>
        <v>16.208571428571428</v>
      </c>
      <c r="N22" s="71">
        <f t="shared" si="1"/>
        <v>4.4285714285714288</v>
      </c>
      <c r="O22" s="72">
        <f t="shared" si="9"/>
        <v>17.428571428571431</v>
      </c>
      <c r="P22" s="86">
        <f>IF(C22&gt;0,(IF(AND(D46&lt;22.5,E46&lt;26),"Don't change",($B$13-((1+SUM(N22:$N$26))*7))))," ")</f>
        <v>44211</v>
      </c>
      <c r="Q22" s="86">
        <f>IF(C22&gt;0,IF(E23&gt;0,IF(P22="Don't change","Don't change",($D$13-((1+(SUM($N22:N$26)))*7))),$D$13-7)," ")</f>
        <v>44288</v>
      </c>
    </row>
    <row r="23" spans="1:18" ht="15" customHeight="1" x14ac:dyDescent="0.15">
      <c r="B23" s="82">
        <f t="shared" si="2"/>
        <v>6</v>
      </c>
      <c r="C23" s="74" t="str">
        <f t="shared" si="0"/>
        <v>Barrows + Gilts</v>
      </c>
      <c r="D23" s="72">
        <f t="shared" si="10"/>
        <v>100</v>
      </c>
      <c r="E23" s="103">
        <v>120</v>
      </c>
      <c r="F23" s="70">
        <f>IF(C23&gt;0,(IF($C23=$B$28,VLOOKUP(D47,GC!$C$5:$E$187,3),IF($C23=$B$29,VLOOKUP(D47,GC!$B$5:$E$187,4),IF($C23=$B$30,VLOOKUP(D47,GC!$D$5:$E$187,2)))))," ")</f>
        <v>147</v>
      </c>
      <c r="G23" s="70">
        <f>IF(C23&gt;0,(IF($C23=$B$28,VLOOKUP(E47,GC!$C$5:$E$187,3),IF($C23=$B$29,VLOOKUP(E47,GC!$B$5:$E$187,4),IF($C23=$B$30,VLOOKUP(E47,GC!$D$5:$E$187,2)))))," ")</f>
        <v>168</v>
      </c>
      <c r="H23" s="71">
        <f t="shared" si="3"/>
        <v>3.09</v>
      </c>
      <c r="I23" s="72">
        <f t="shared" si="4"/>
        <v>21.041428571428572</v>
      </c>
      <c r="J23" s="72">
        <f t="shared" si="5"/>
        <v>3</v>
      </c>
      <c r="K23" s="72">
        <f t="shared" si="6"/>
        <v>20.428571428571431</v>
      </c>
      <c r="L23" s="71">
        <f t="shared" si="7"/>
        <v>2.79</v>
      </c>
      <c r="M23" s="72">
        <f t="shared" si="8"/>
        <v>18.998571428571427</v>
      </c>
      <c r="N23" s="71">
        <f t="shared" si="1"/>
        <v>3</v>
      </c>
      <c r="O23" s="72">
        <f t="shared" si="9"/>
        <v>20.428571428571431</v>
      </c>
      <c r="P23" s="86">
        <f>IF(C23&gt;0,(IF(AND(D47&lt;22.5,E47&lt;26),"Don't change",($B$13-((1+SUM(N23:$N$26))*7))))," ")</f>
        <v>44242</v>
      </c>
      <c r="Q23" s="86">
        <f>IF(C23&gt;0,IF(E24&gt;0,IF(P23="Don't change","Don't change",($D$13-((1+(SUM($N23:N$26)))*7))),$D$13-7)," ")</f>
        <v>44340</v>
      </c>
    </row>
    <row r="24" spans="1:18" ht="15" customHeight="1" x14ac:dyDescent="0.15">
      <c r="B24" s="82" t="str">
        <f t="shared" si="2"/>
        <v xml:space="preserve"> </v>
      </c>
      <c r="C24" s="74">
        <f t="shared" si="0"/>
        <v>0</v>
      </c>
      <c r="D24" s="72" t="str">
        <f t="shared" si="10"/>
        <v xml:space="preserve"> </v>
      </c>
      <c r="E24" s="103"/>
      <c r="F24" s="70" t="str">
        <f>IF(C24&gt;0,(IF($C24=$B$28,VLOOKUP(D48,GC!$C$5:$E$187,3),IF($C24=$B$29,VLOOKUP(D48,GC!$B$5:$E$187,4),IF($C24=$B$30,VLOOKUP(D48,GC!$D$5:$E$187,2)))))," ")</f>
        <v xml:space="preserve"> </v>
      </c>
      <c r="G24" s="70" t="str">
        <f>IF(C24&gt;0,(IF($C24=$B$28,VLOOKUP(E48,GC!$C$5:$E$187,3),IF($C24=$B$29,VLOOKUP(E48,GC!$B$5:$E$187,4),IF($C24=$B$30,VLOOKUP(E48,GC!$D$5:$E$187,2)))))," ")</f>
        <v xml:space="preserve"> </v>
      </c>
      <c r="H24" s="71" t="str">
        <f t="shared" si="3"/>
        <v xml:space="preserve"> </v>
      </c>
      <c r="I24" s="72" t="str">
        <f t="shared" si="4"/>
        <v xml:space="preserve"> </v>
      </c>
      <c r="J24" s="72" t="str">
        <f t="shared" si="5"/>
        <v xml:space="preserve"> </v>
      </c>
      <c r="K24" s="72" t="str">
        <f t="shared" si="6"/>
        <v xml:space="preserve"> </v>
      </c>
      <c r="L24" s="71" t="str">
        <f t="shared" si="7"/>
        <v xml:space="preserve"> </v>
      </c>
      <c r="M24" s="72" t="str">
        <f t="shared" si="8"/>
        <v xml:space="preserve"> </v>
      </c>
      <c r="N24" s="71" t="str">
        <f t="shared" si="1"/>
        <v xml:space="preserve"> </v>
      </c>
      <c r="O24" s="72" t="str">
        <f t="shared" si="9"/>
        <v xml:space="preserve"> </v>
      </c>
      <c r="P24" s="86" t="str">
        <f>IF(C24&gt;0,(IF(AND(D48&lt;22.5,E48&lt;26),"Don't change",($B$13-((1+SUM(N24:$N$26))*7))))," ")</f>
        <v xml:space="preserve"> </v>
      </c>
      <c r="Q24" s="86" t="str">
        <f>IF(C24&gt;0,IF(E25&gt;0,IF(P24="Don't change","Don't change",($D$13-((1+(SUM($N24:N$26)))*7))),$D$13-7)," ")</f>
        <v xml:space="preserve"> </v>
      </c>
    </row>
    <row r="25" spans="1:18" ht="15" customHeight="1" x14ac:dyDescent="0.15">
      <c r="A25" s="62"/>
      <c r="B25" s="82" t="str">
        <f t="shared" si="2"/>
        <v xml:space="preserve"> </v>
      </c>
      <c r="C25" s="74">
        <f>IF(E25=0,,$Q$13)</f>
        <v>0</v>
      </c>
      <c r="D25" s="72" t="str">
        <f t="shared" si="10"/>
        <v xml:space="preserve"> </v>
      </c>
      <c r="E25" s="103"/>
      <c r="F25" s="70" t="str">
        <f>IF(C25&gt;0,(IF($C25=$B$28,VLOOKUP(D25,GC!$C$5:$E$187,3),IF($C25=$B$29,VLOOKUP(D25,GC!$B$5:$E$187,4),IF($C25=$B$30,VLOOKUP(D25,GC!$D$5:$E$187,2)))))," ")</f>
        <v xml:space="preserve"> </v>
      </c>
      <c r="G25" s="70" t="str">
        <f>IF(C25&gt;0,(IF($C25=$B$28,VLOOKUP(E25,GC!$C$5:$E$187,3),IF($C25=$B$29,VLOOKUP(E25,GC!$B$5:$E$187,4),IF($C25=$B$30,VLOOKUP(E25,GC!$D$5:$E$187,2)))))," ")</f>
        <v xml:space="preserve"> </v>
      </c>
      <c r="H25" s="71" t="str">
        <f t="shared" si="3"/>
        <v xml:space="preserve"> </v>
      </c>
      <c r="I25" s="72" t="str">
        <f t="shared" si="4"/>
        <v xml:space="preserve"> </v>
      </c>
      <c r="J25" s="72" t="str">
        <f t="shared" si="5"/>
        <v xml:space="preserve"> </v>
      </c>
      <c r="K25" s="72" t="str">
        <f t="shared" si="6"/>
        <v xml:space="preserve"> </v>
      </c>
      <c r="L25" s="71" t="str">
        <f t="shared" si="7"/>
        <v xml:space="preserve"> </v>
      </c>
      <c r="M25" s="72" t="str">
        <f t="shared" si="8"/>
        <v xml:space="preserve"> </v>
      </c>
      <c r="N25" s="71" t="str">
        <f t="shared" si="1"/>
        <v xml:space="preserve"> </v>
      </c>
      <c r="O25" s="72" t="str">
        <f t="shared" si="9"/>
        <v xml:space="preserve"> </v>
      </c>
      <c r="P25" s="86" t="str">
        <f>IF(C25&gt;0,(IF(AND(D25&lt;22.5,E25&lt;26),"Don't change",($B$13-((1+SUM(N25:$N$26))*7))))," ")</f>
        <v xml:space="preserve"> </v>
      </c>
      <c r="Q25" s="86" t="str">
        <f>IF(C25&gt;0,IF(E26&gt;0,IF(P25="Don't change","Don't change",($D$13-((1+(SUM($N25:N$26)))*7))),$D$13-7)," ")</f>
        <v xml:space="preserve"> </v>
      </c>
      <c r="R25" s="62"/>
    </row>
    <row r="26" spans="1:18" ht="15" customHeight="1" thickBot="1" x14ac:dyDescent="0.2">
      <c r="B26" s="83" t="str">
        <f t="shared" si="2"/>
        <v xml:space="preserve"> </v>
      </c>
      <c r="C26" s="75">
        <f>IF(E26=0,,$Q$13)</f>
        <v>0</v>
      </c>
      <c r="D26" s="76" t="str">
        <f t="shared" si="10"/>
        <v xml:space="preserve"> </v>
      </c>
      <c r="E26" s="101"/>
      <c r="F26" s="77" t="str">
        <f>IF(C26&gt;0,(IF($C26=$B$28,VLOOKUP(D26,GC!$C$5:$E$187,3),IF($C26=$B$29,VLOOKUP(D26,GC!$B$5:$E$187,4),IF($C26=$B$30,VLOOKUP(D26,GC!$D$5:$E$187,2)))))," ")</f>
        <v xml:space="preserve"> </v>
      </c>
      <c r="G26" s="77" t="str">
        <f>IF(C26&gt;0,(IF($C26=$B$28,VLOOKUP(E26,GC!$C$5:$E$187,3),IF($C26=$B$29,VLOOKUP(E26,GC!$B$5:$E$187,4),IF($C26=$B$30,VLOOKUP(E26,GC!$D$5:$E$187,2)))))," ")</f>
        <v xml:space="preserve"> </v>
      </c>
      <c r="H26" s="78" t="str">
        <f t="shared" si="3"/>
        <v xml:space="preserve"> </v>
      </c>
      <c r="I26" s="76" t="str">
        <f t="shared" si="4"/>
        <v xml:space="preserve"> </v>
      </c>
      <c r="J26" s="76" t="str">
        <f t="shared" si="5"/>
        <v xml:space="preserve"> </v>
      </c>
      <c r="K26" s="76" t="str">
        <f t="shared" si="6"/>
        <v xml:space="preserve"> </v>
      </c>
      <c r="L26" s="78" t="str">
        <f t="shared" si="7"/>
        <v xml:space="preserve"> </v>
      </c>
      <c r="M26" s="76" t="str">
        <f t="shared" si="8"/>
        <v xml:space="preserve"> </v>
      </c>
      <c r="N26" s="78" t="str">
        <f t="shared" si="1"/>
        <v xml:space="preserve"> </v>
      </c>
      <c r="O26" s="76" t="str">
        <f t="shared" si="9"/>
        <v xml:space="preserve"> </v>
      </c>
      <c r="P26" s="87" t="str">
        <f>IF(C26&gt;0,(IF(AND(D26&lt;22.5,E26&lt;25),"Don't change",($B$13-((1+SUM(N26:$N$26))*7))))," ")</f>
        <v xml:space="preserve"> </v>
      </c>
      <c r="Q26" s="87" t="str">
        <f>IF(C26&gt;0,IF(E27&gt;0,IF(P26="Don't change","Don't change",($D$13-((1+(SUM($N26:N$26)))*7))),$D$13-7)," ")</f>
        <v xml:space="preserve"> </v>
      </c>
    </row>
    <row r="27" spans="1:18" hidden="1" x14ac:dyDescent="0.15">
      <c r="A27" s="61"/>
      <c r="B27" s="61"/>
      <c r="D27" s="61"/>
      <c r="E27" s="61"/>
      <c r="F27" s="61"/>
      <c r="G27" s="61"/>
      <c r="H27" s="66"/>
      <c r="I27" s="67"/>
      <c r="J27" s="68"/>
      <c r="K27" s="67"/>
      <c r="L27" s="68"/>
      <c r="M27" s="67"/>
      <c r="N27" s="68"/>
      <c r="O27" s="67"/>
      <c r="P27" s="61"/>
      <c r="Q27" s="61"/>
      <c r="R27" s="61"/>
    </row>
    <row r="28" spans="1:18" hidden="1" x14ac:dyDescent="0.15">
      <c r="A28" s="122"/>
      <c r="B28" s="121" t="s">
        <v>1</v>
      </c>
      <c r="C28" s="121"/>
      <c r="D28" s="61"/>
      <c r="E28" s="61"/>
      <c r="F28" s="61"/>
      <c r="G28" s="61"/>
      <c r="H28" s="61"/>
      <c r="I28" s="61"/>
      <c r="J28" s="61"/>
      <c r="K28" s="61"/>
      <c r="L28" s="61"/>
      <c r="M28" s="61"/>
      <c r="N28" s="61"/>
      <c r="O28" s="61"/>
      <c r="P28" s="61"/>
      <c r="Q28" s="61"/>
      <c r="R28" s="122"/>
    </row>
    <row r="29" spans="1:18" hidden="1" x14ac:dyDescent="0.15">
      <c r="A29" s="122"/>
      <c r="B29" s="121" t="s">
        <v>0</v>
      </c>
      <c r="C29" s="121"/>
      <c r="D29" s="61"/>
      <c r="E29" s="61"/>
      <c r="F29" s="61"/>
      <c r="G29" s="61"/>
      <c r="H29" s="61"/>
      <c r="I29" s="61"/>
      <c r="J29" s="61"/>
      <c r="K29" s="61"/>
      <c r="L29" s="61"/>
      <c r="M29" s="61"/>
      <c r="N29" s="61"/>
      <c r="O29" s="61"/>
      <c r="P29" s="61"/>
      <c r="Q29" s="61"/>
      <c r="R29" s="122"/>
    </row>
    <row r="30" spans="1:18" hidden="1" x14ac:dyDescent="0.15">
      <c r="A30" s="122"/>
      <c r="B30" s="121" t="s">
        <v>4</v>
      </c>
      <c r="C30" s="121"/>
      <c r="D30" s="61"/>
      <c r="E30" s="61"/>
      <c r="F30" s="61"/>
      <c r="G30" s="61"/>
      <c r="H30" s="61"/>
      <c r="I30" s="61"/>
      <c r="J30" s="61"/>
      <c r="K30" s="61"/>
      <c r="L30" s="61"/>
      <c r="M30" s="61"/>
      <c r="N30" s="61"/>
      <c r="O30" s="61"/>
      <c r="P30" s="61"/>
      <c r="Q30" s="61"/>
      <c r="R30" s="122"/>
    </row>
    <row r="31" spans="1:18" hidden="1" x14ac:dyDescent="0.15">
      <c r="B31" s="61" t="s">
        <v>37</v>
      </c>
      <c r="C31" s="61"/>
      <c r="D31" s="61"/>
      <c r="E31" s="61"/>
      <c r="F31" s="61"/>
      <c r="G31" s="61"/>
      <c r="H31" s="61"/>
      <c r="I31" s="61"/>
      <c r="J31" s="61"/>
      <c r="K31" s="61"/>
      <c r="L31" s="61"/>
      <c r="M31" s="61"/>
      <c r="N31" s="61"/>
      <c r="O31" s="61"/>
      <c r="P31" s="61"/>
      <c r="Q31" s="61"/>
    </row>
    <row r="32" spans="1:18" hidden="1" x14ac:dyDescent="0.15">
      <c r="B32" s="61" t="s">
        <v>39</v>
      </c>
      <c r="C32" s="61"/>
      <c r="D32" s="61"/>
      <c r="E32" s="61"/>
      <c r="F32" s="61"/>
      <c r="G32" s="61"/>
      <c r="H32" s="61"/>
      <c r="I32" s="61"/>
      <c r="J32" s="61"/>
      <c r="K32" s="61"/>
      <c r="L32" s="61"/>
      <c r="M32" s="61"/>
      <c r="N32" s="61"/>
      <c r="O32" s="61"/>
      <c r="P32" s="64"/>
      <c r="Q32" s="61"/>
    </row>
    <row r="33" spans="1:18" hidden="1" x14ac:dyDescent="0.15">
      <c r="B33" s="61" t="s">
        <v>38</v>
      </c>
      <c r="C33" s="61"/>
      <c r="D33" s="61"/>
      <c r="E33" s="61"/>
      <c r="F33" s="61"/>
      <c r="G33" s="61"/>
      <c r="H33" s="61"/>
      <c r="I33" s="61"/>
      <c r="J33" s="61"/>
      <c r="K33" s="61"/>
      <c r="L33" s="61"/>
      <c r="M33" s="61"/>
      <c r="N33" s="61"/>
      <c r="O33" s="61"/>
      <c r="P33" s="64"/>
      <c r="Q33" s="61"/>
    </row>
    <row r="34" spans="1:18" hidden="1" x14ac:dyDescent="0.15">
      <c r="A34" s="61"/>
      <c r="B34" s="61"/>
      <c r="D34" s="61"/>
      <c r="E34" s="61"/>
      <c r="F34" s="61"/>
      <c r="G34" s="61"/>
      <c r="H34" s="61"/>
      <c r="I34" s="61"/>
      <c r="J34" s="61"/>
      <c r="K34" s="61"/>
      <c r="L34" s="61"/>
      <c r="M34" s="61"/>
      <c r="N34" s="61"/>
      <c r="O34" s="61"/>
      <c r="P34" s="64"/>
      <c r="Q34" s="61"/>
      <c r="R34" s="61"/>
    </row>
    <row r="35" spans="1:18" hidden="1" x14ac:dyDescent="0.15">
      <c r="A35" s="61"/>
      <c r="B35" s="61"/>
      <c r="D35" s="61"/>
      <c r="E35" s="61"/>
      <c r="F35" s="61"/>
      <c r="G35" s="61"/>
      <c r="H35" s="61"/>
      <c r="I35" s="61"/>
      <c r="J35" s="61"/>
      <c r="K35" s="61"/>
      <c r="L35" s="61"/>
      <c r="M35" s="61"/>
      <c r="N35" s="61"/>
      <c r="O35" s="61"/>
      <c r="P35" s="61"/>
      <c r="Q35" s="61"/>
      <c r="R35" s="61"/>
    </row>
    <row r="36" spans="1:18" hidden="1" x14ac:dyDescent="0.15">
      <c r="A36" s="69"/>
      <c r="B36" s="61"/>
      <c r="D36" s="61"/>
      <c r="E36" s="61"/>
      <c r="F36" s="61"/>
      <c r="G36" s="61"/>
      <c r="H36" s="61"/>
      <c r="I36" s="61"/>
      <c r="J36" s="61"/>
      <c r="K36" s="61"/>
      <c r="L36" s="61"/>
      <c r="M36" s="61"/>
      <c r="N36" s="61"/>
      <c r="O36" s="61"/>
      <c r="P36" s="61"/>
      <c r="Q36" s="61"/>
      <c r="R36" s="69"/>
    </row>
    <row r="37" spans="1:18" x14ac:dyDescent="0.15">
      <c r="A37" s="61"/>
      <c r="B37" s="117"/>
      <c r="D37" s="61"/>
      <c r="E37" s="61"/>
      <c r="F37" s="61"/>
      <c r="G37" s="61"/>
      <c r="H37" s="61"/>
      <c r="I37" s="61"/>
      <c r="J37" s="61"/>
      <c r="K37" s="61"/>
      <c r="L37" s="61"/>
      <c r="M37" s="61"/>
      <c r="N37" s="61"/>
      <c r="O37" s="61"/>
      <c r="P37" s="61"/>
      <c r="Q37" s="61"/>
      <c r="R37" s="61"/>
    </row>
    <row r="38" spans="1:18" x14ac:dyDescent="0.15">
      <c r="A38" s="61"/>
      <c r="B38" s="117"/>
      <c r="D38" s="61"/>
      <c r="E38" s="61"/>
      <c r="F38" s="61"/>
      <c r="G38" s="61"/>
      <c r="H38" s="61"/>
      <c r="I38" s="61"/>
      <c r="J38" s="61"/>
      <c r="K38" s="61"/>
      <c r="L38" s="61"/>
      <c r="M38" s="61"/>
      <c r="N38" s="61"/>
      <c r="O38" s="61"/>
      <c r="P38" s="61"/>
      <c r="Q38" s="61"/>
      <c r="R38" s="61"/>
    </row>
    <row r="39" spans="1:18" x14ac:dyDescent="0.15">
      <c r="A39" s="61"/>
      <c r="B39" s="61"/>
      <c r="D39" s="61"/>
      <c r="E39" s="61"/>
      <c r="F39" s="61"/>
      <c r="G39" s="61"/>
      <c r="H39" s="61"/>
      <c r="I39" s="61"/>
      <c r="J39" s="61"/>
      <c r="K39" s="61"/>
      <c r="L39" s="61"/>
      <c r="M39" s="61"/>
      <c r="N39" s="61"/>
      <c r="O39" s="61"/>
      <c r="P39" s="61"/>
      <c r="Q39" s="61"/>
      <c r="R39" s="61"/>
    </row>
    <row r="40" spans="1:18" x14ac:dyDescent="0.15">
      <c r="A40" s="61"/>
      <c r="B40" s="61"/>
      <c r="D40" s="61"/>
      <c r="E40" s="61"/>
      <c r="F40" s="61"/>
      <c r="G40" s="61"/>
      <c r="H40" s="61"/>
      <c r="I40" s="61"/>
      <c r="J40" s="61"/>
      <c r="K40" s="61"/>
      <c r="L40" s="61"/>
      <c r="M40" s="61"/>
      <c r="N40" s="61"/>
      <c r="O40" s="61"/>
      <c r="P40" s="61"/>
      <c r="Q40" s="61"/>
      <c r="R40" s="61"/>
    </row>
    <row r="41" spans="1:18" x14ac:dyDescent="0.15">
      <c r="A41" s="61"/>
      <c r="B41" s="61"/>
      <c r="D41" s="61"/>
      <c r="E41" s="61"/>
      <c r="F41" s="61"/>
      <c r="G41" s="61"/>
      <c r="H41" s="61"/>
      <c r="I41" s="61"/>
      <c r="J41" s="61"/>
      <c r="K41" s="61"/>
      <c r="L41" s="61"/>
      <c r="M41" s="61"/>
      <c r="N41" s="61"/>
      <c r="O41" s="61"/>
      <c r="P41" s="61"/>
      <c r="Q41" s="61"/>
      <c r="R41" s="61"/>
    </row>
    <row r="42" spans="1:18" hidden="1" x14ac:dyDescent="0.15">
      <c r="A42" s="61"/>
      <c r="B42" s="61"/>
      <c r="D42" s="65">
        <f t="shared" ref="D42:D50" si="11">D18</f>
        <v>7</v>
      </c>
      <c r="E42" s="65">
        <f t="shared" ref="E42:E50" si="12">E18</f>
        <v>12</v>
      </c>
      <c r="F42" s="61"/>
      <c r="G42" s="61"/>
      <c r="H42" s="61"/>
      <c r="I42" s="61"/>
      <c r="J42" s="61"/>
      <c r="K42" s="61"/>
      <c r="L42" s="61"/>
      <c r="M42" s="61"/>
      <c r="N42" s="61"/>
      <c r="O42" s="61"/>
      <c r="P42" s="61"/>
      <c r="Q42" s="61"/>
      <c r="R42" s="61"/>
    </row>
    <row r="43" spans="1:18" hidden="1" x14ac:dyDescent="0.15">
      <c r="D43" s="65">
        <f t="shared" si="11"/>
        <v>12</v>
      </c>
      <c r="E43" s="65">
        <f t="shared" si="12"/>
        <v>23</v>
      </c>
    </row>
    <row r="44" spans="1:18" hidden="1" x14ac:dyDescent="0.15">
      <c r="D44" s="65">
        <f t="shared" si="11"/>
        <v>23</v>
      </c>
      <c r="E44" s="65">
        <f t="shared" si="12"/>
        <v>50</v>
      </c>
    </row>
    <row r="45" spans="1:18" hidden="1" x14ac:dyDescent="0.15">
      <c r="D45" s="65">
        <f t="shared" si="11"/>
        <v>50</v>
      </c>
      <c r="E45" s="65">
        <f t="shared" si="12"/>
        <v>70</v>
      </c>
    </row>
    <row r="46" spans="1:18" hidden="1" x14ac:dyDescent="0.15">
      <c r="D46" s="65">
        <f t="shared" si="11"/>
        <v>70</v>
      </c>
      <c r="E46" s="65">
        <f t="shared" si="12"/>
        <v>100</v>
      </c>
    </row>
    <row r="47" spans="1:18" hidden="1" x14ac:dyDescent="0.15">
      <c r="D47" s="65">
        <f t="shared" si="11"/>
        <v>100</v>
      </c>
      <c r="E47" s="65">
        <f t="shared" si="12"/>
        <v>120</v>
      </c>
    </row>
    <row r="48" spans="1:18" hidden="1" x14ac:dyDescent="0.15">
      <c r="D48" s="65" t="str">
        <f t="shared" si="11"/>
        <v xml:space="preserve"> </v>
      </c>
      <c r="E48" s="65">
        <f t="shared" si="12"/>
        <v>0</v>
      </c>
    </row>
    <row r="49" spans="4:8" hidden="1" x14ac:dyDescent="0.15">
      <c r="D49" s="65" t="str">
        <f t="shared" si="11"/>
        <v xml:space="preserve"> </v>
      </c>
      <c r="E49" s="65">
        <f t="shared" si="12"/>
        <v>0</v>
      </c>
    </row>
    <row r="50" spans="4:8" hidden="1" x14ac:dyDescent="0.15">
      <c r="D50" s="65" t="str">
        <f t="shared" si="11"/>
        <v xml:space="preserve"> </v>
      </c>
      <c r="E50" s="65">
        <f t="shared" si="12"/>
        <v>0</v>
      </c>
    </row>
    <row r="51" spans="4:8" x14ac:dyDescent="0.15">
      <c r="D51" s="84"/>
      <c r="E51" s="84"/>
    </row>
    <row r="52" spans="4:8" x14ac:dyDescent="0.15">
      <c r="D52" s="84"/>
      <c r="E52" s="84"/>
    </row>
    <row r="53" spans="4:8" x14ac:dyDescent="0.15">
      <c r="D53" s="84"/>
      <c r="E53" s="84"/>
    </row>
    <row r="54" spans="4:8" x14ac:dyDescent="0.15">
      <c r="D54" s="84"/>
      <c r="E54" s="84"/>
    </row>
    <row r="55" spans="4:8" x14ac:dyDescent="0.15">
      <c r="D55" s="84"/>
      <c r="E55" s="84"/>
      <c r="G55" s="119"/>
      <c r="H55" s="120">
        <f>G55/7</f>
        <v>0</v>
      </c>
    </row>
    <row r="56" spans="4:8" x14ac:dyDescent="0.15">
      <c r="D56" s="84"/>
      <c r="E56" s="84"/>
      <c r="G56" s="119"/>
      <c r="H56" s="120">
        <f t="shared" ref="H56:H60" si="13">G56/7</f>
        <v>0</v>
      </c>
    </row>
    <row r="57" spans="4:8" x14ac:dyDescent="0.15">
      <c r="D57" s="84"/>
      <c r="E57" s="84"/>
      <c r="G57" s="119"/>
      <c r="H57" s="120">
        <f t="shared" si="13"/>
        <v>0</v>
      </c>
    </row>
    <row r="58" spans="4:8" x14ac:dyDescent="0.15">
      <c r="G58" s="119"/>
      <c r="H58" s="120">
        <f t="shared" si="13"/>
        <v>0</v>
      </c>
    </row>
    <row r="59" spans="4:8" x14ac:dyDescent="0.15">
      <c r="G59" s="119"/>
      <c r="H59" s="120">
        <f t="shared" si="13"/>
        <v>0</v>
      </c>
    </row>
    <row r="60" spans="4:8" x14ac:dyDescent="0.15">
      <c r="G60" s="119"/>
      <c r="H60" s="120">
        <f t="shared" si="13"/>
        <v>0</v>
      </c>
    </row>
    <row r="61" spans="4:8" x14ac:dyDescent="0.15">
      <c r="G61" s="119"/>
    </row>
    <row r="62" spans="4:8" x14ac:dyDescent="0.15">
      <c r="G62" s="119"/>
    </row>
    <row r="63" spans="4:8" x14ac:dyDescent="0.15">
      <c r="G63" s="119"/>
    </row>
  </sheetData>
  <sheetProtection algorithmName="SHA-512" hashValue="xDbo04YaGVxEqqGh2fUbApf9XlW1KBOEJ2F4JTsM82fT4C7xQL2x8UYW4DZrwGEBluX2rJBv5DgrQqXsAYeZOw==" saltValue="lRGpxX9PC4bBpiO5IRYZuA==" spinCount="100000" sheet="1" objects="1" scenarios="1"/>
  <mergeCells count="9">
    <mergeCell ref="A1:Q10"/>
    <mergeCell ref="C16:C17"/>
    <mergeCell ref="D16:E16"/>
    <mergeCell ref="H16:I16"/>
    <mergeCell ref="J16:K16"/>
    <mergeCell ref="L16:M16"/>
    <mergeCell ref="P16:Q16"/>
    <mergeCell ref="N16:O16"/>
    <mergeCell ref="B12:D12"/>
  </mergeCells>
  <conditionalFormatting sqref="P18:Q26">
    <cfRule type="cellIs" dxfId="240" priority="12" operator="equal">
      <formula>"Don't change"</formula>
    </cfRule>
  </conditionalFormatting>
  <conditionalFormatting sqref="C18:C26">
    <cfRule type="cellIs" dxfId="239" priority="11" operator="lessThan">
      <formula>"&lt;0"</formula>
    </cfRule>
  </conditionalFormatting>
  <conditionalFormatting sqref="E42:E48 D19:D24">
    <cfRule type="cellIs" dxfId="238" priority="9" operator="equal">
      <formula>0</formula>
    </cfRule>
  </conditionalFormatting>
  <conditionalFormatting sqref="D25">
    <cfRule type="cellIs" dxfId="237" priority="4" operator="equal">
      <formula>0</formula>
    </cfRule>
  </conditionalFormatting>
  <conditionalFormatting sqref="D26">
    <cfRule type="cellIs" dxfId="236" priority="3" operator="equal">
      <formula>0</formula>
    </cfRule>
  </conditionalFormatting>
  <conditionalFormatting sqref="D25">
    <cfRule type="cellIs" dxfId="235" priority="2" operator="equal">
      <formula>0</formula>
    </cfRule>
  </conditionalFormatting>
  <conditionalFormatting sqref="D26">
    <cfRule type="cellIs" dxfId="234" priority="1" operator="equal">
      <formula>0</formula>
    </cfRule>
  </conditionalFormatting>
  <dataValidations xWindow="1098" yWindow="240" count="2">
    <dataValidation type="list" allowBlank="1" showInputMessage="1" showErrorMessage="1" sqref="Q13" xr:uid="{00000000-0002-0000-0000-000000000000}">
      <formula1>$B$28:$B$30</formula1>
    </dataValidation>
    <dataValidation type="list" errorStyle="warning" allowBlank="1" showInputMessage="1" showErrorMessage="1" promptTitle="Production System" prompt="Choose this based on mortality level or  constraints (i.e., feeders, ventilation, health, pen density, etc):_x000a_Good    = Low constraints (&lt;3% WF mort.);_x000a_Normal = Medium constraints (3-6% WF mort.);_x000a_Poor     = High constraints (&gt;6% W-F mort.)." sqref="Q12" xr:uid="{00000000-0002-0000-0000-000001000000}">
      <formula1>$B$31:$B$33</formula1>
    </dataValidation>
  </dataValidations>
  <pageMargins left="0.7" right="0.7" top="0.75" bottom="0.75" header="0.3" footer="0.3"/>
  <pageSetup scale="31" orientation="landscape"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H187"/>
  <sheetViews>
    <sheetView showGridLines="0" showRowColHeaders="0" zoomScale="110" zoomScaleNormal="110" workbookViewId="0">
      <pane xSplit="1" ySplit="4" topLeftCell="B5" activePane="bottomRight" state="frozen"/>
      <selection pane="topRight" activeCell="C1" sqref="C1"/>
      <selection pane="bottomLeft" activeCell="A5" sqref="A5"/>
      <selection pane="bottomRight" activeCell="B8" sqref="B8"/>
    </sheetView>
  </sheetViews>
  <sheetFormatPr defaultColWidth="9.140625" defaultRowHeight="15" x14ac:dyDescent="0.25"/>
  <cols>
    <col min="1" max="1" width="9.140625" style="1"/>
    <col min="2" max="2" width="8.42578125" style="1" bestFit="1" customWidth="1"/>
    <col min="3" max="3" width="6.28515625" style="1" bestFit="1" customWidth="1"/>
    <col min="4" max="4" width="13.85546875" style="1" bestFit="1" customWidth="1"/>
    <col min="5" max="5" width="6.5703125" style="1" customWidth="1"/>
    <col min="6" max="6" width="11.42578125" style="1" hidden="1" customWidth="1"/>
    <col min="7" max="8" width="0" style="1" hidden="1" customWidth="1"/>
    <col min="9" max="16384" width="9.140625" style="1"/>
  </cols>
  <sheetData>
    <row r="1" spans="2:8" ht="15.75" thickBot="1" x14ac:dyDescent="0.3"/>
    <row r="2" spans="2:8" ht="30.75" customHeight="1" x14ac:dyDescent="0.25">
      <c r="B2" s="131" t="s">
        <v>8</v>
      </c>
      <c r="C2" s="132"/>
      <c r="D2" s="132"/>
      <c r="E2" s="133"/>
    </row>
    <row r="3" spans="2:8" ht="15" customHeight="1" x14ac:dyDescent="0.25">
      <c r="B3" s="134" t="s">
        <v>3</v>
      </c>
      <c r="C3" s="135"/>
      <c r="D3" s="135"/>
      <c r="E3" s="130" t="s">
        <v>2</v>
      </c>
    </row>
    <row r="4" spans="2:8" ht="15" customHeight="1" x14ac:dyDescent="0.25">
      <c r="B4" s="10" t="str">
        <f>'Seasonal Formulation'!B29</f>
        <v>Barrows</v>
      </c>
      <c r="C4" s="5" t="str">
        <f>'Seasonal Formulation'!B28</f>
        <v>Gilts</v>
      </c>
      <c r="D4" s="5" t="str">
        <f>'Seasonal Formulation'!B30</f>
        <v>Barrows + Gilts</v>
      </c>
      <c r="E4" s="130"/>
      <c r="F4" s="2" t="s">
        <v>12</v>
      </c>
      <c r="G4" s="2" t="s">
        <v>7</v>
      </c>
      <c r="H4" s="2" t="s">
        <v>13</v>
      </c>
    </row>
    <row r="5" spans="2:8" ht="15" customHeight="1" x14ac:dyDescent="0.25">
      <c r="B5" s="11">
        <f>D5</f>
        <v>5.2163137263440174</v>
      </c>
      <c r="C5" s="6">
        <f>D5</f>
        <v>5.2163137263440174</v>
      </c>
      <c r="D5" s="6">
        <f t="shared" ref="D5:D15" si="0">H8</f>
        <v>5.2163137263440174</v>
      </c>
      <c r="E5" s="12">
        <v>18</v>
      </c>
      <c r="F5" s="2"/>
      <c r="G5" s="2"/>
      <c r="H5" s="2"/>
    </row>
    <row r="6" spans="2:8" ht="15" customHeight="1" x14ac:dyDescent="0.25">
      <c r="B6" s="11">
        <f t="shared" ref="B6:B46" si="1">D6</f>
        <v>5.4431099753154957</v>
      </c>
      <c r="C6" s="6">
        <f t="shared" ref="C6:C46" si="2">D6</f>
        <v>5.4431099753154957</v>
      </c>
      <c r="D6" s="6">
        <f t="shared" si="0"/>
        <v>5.4431099753154957</v>
      </c>
      <c r="E6" s="12">
        <v>19</v>
      </c>
    </row>
    <row r="7" spans="2:8" ht="15" customHeight="1" x14ac:dyDescent="0.25">
      <c r="B7" s="11">
        <f t="shared" si="1"/>
        <v>5.6699062242869749</v>
      </c>
      <c r="C7" s="6">
        <f t="shared" si="2"/>
        <v>5.6699062242869749</v>
      </c>
      <c r="D7" s="6">
        <f t="shared" si="0"/>
        <v>5.6699062242869749</v>
      </c>
      <c r="E7" s="12">
        <v>20</v>
      </c>
    </row>
    <row r="8" spans="2:8" ht="15" customHeight="1" x14ac:dyDescent="0.25">
      <c r="B8" s="11">
        <f t="shared" si="1"/>
        <v>5.8967024732584541</v>
      </c>
      <c r="C8" s="6">
        <f t="shared" si="2"/>
        <v>5.8967024732584541</v>
      </c>
      <c r="D8" s="6">
        <f t="shared" si="0"/>
        <v>5.8967024732584541</v>
      </c>
      <c r="E8" s="13">
        <v>21</v>
      </c>
      <c r="F8" s="3">
        <v>18</v>
      </c>
      <c r="G8" s="2">
        <v>11.5</v>
      </c>
      <c r="H8" s="4">
        <f>G8/2.204622</f>
        <v>5.2163137263440174</v>
      </c>
    </row>
    <row r="9" spans="2:8" ht="15" customHeight="1" x14ac:dyDescent="0.25">
      <c r="B9" s="11">
        <f t="shared" si="1"/>
        <v>6.1234987222299333</v>
      </c>
      <c r="C9" s="6">
        <f t="shared" si="2"/>
        <v>6.1234987222299333</v>
      </c>
      <c r="D9" s="6">
        <f t="shared" si="0"/>
        <v>6.1234987222299333</v>
      </c>
      <c r="E9" s="12">
        <v>22</v>
      </c>
      <c r="F9" s="3">
        <v>19</v>
      </c>
      <c r="G9" s="3">
        <v>12</v>
      </c>
      <c r="H9" s="4">
        <f t="shared" ref="H9:H18" si="3">G9/2.204622</f>
        <v>5.4431099753154957</v>
      </c>
    </row>
    <row r="10" spans="2:8" ht="15" customHeight="1" x14ac:dyDescent="0.25">
      <c r="B10" s="11">
        <f t="shared" si="1"/>
        <v>6.3502949712014125</v>
      </c>
      <c r="C10" s="6">
        <f t="shared" si="2"/>
        <v>6.3502949712014125</v>
      </c>
      <c r="D10" s="6">
        <f t="shared" si="0"/>
        <v>6.3502949712014125</v>
      </c>
      <c r="E10" s="12">
        <v>23</v>
      </c>
      <c r="F10" s="3">
        <v>20</v>
      </c>
      <c r="G10" s="2">
        <v>12.5</v>
      </c>
      <c r="H10" s="4">
        <f t="shared" si="3"/>
        <v>5.6699062242869749</v>
      </c>
    </row>
    <row r="11" spans="2:8" ht="15" customHeight="1" x14ac:dyDescent="0.25">
      <c r="B11" s="11">
        <f t="shared" si="1"/>
        <v>6.5770912201728908</v>
      </c>
      <c r="C11" s="6">
        <f t="shared" si="2"/>
        <v>6.5770912201728908</v>
      </c>
      <c r="D11" s="6">
        <f t="shared" si="0"/>
        <v>6.5770912201728908</v>
      </c>
      <c r="E11" s="12">
        <v>24</v>
      </c>
      <c r="F11" s="3">
        <v>21</v>
      </c>
      <c r="G11" s="3">
        <v>13</v>
      </c>
      <c r="H11" s="4">
        <f t="shared" si="3"/>
        <v>5.8967024732584541</v>
      </c>
    </row>
    <row r="12" spans="2:8" ht="15" customHeight="1" x14ac:dyDescent="0.25">
      <c r="B12" s="11">
        <f t="shared" si="1"/>
        <v>6.80388746914437</v>
      </c>
      <c r="C12" s="6">
        <f t="shared" si="2"/>
        <v>6.80388746914437</v>
      </c>
      <c r="D12" s="6">
        <f t="shared" si="0"/>
        <v>6.80388746914437</v>
      </c>
      <c r="E12" s="12">
        <v>25</v>
      </c>
      <c r="F12" s="3">
        <v>22</v>
      </c>
      <c r="G12" s="2">
        <v>13.5</v>
      </c>
      <c r="H12" s="4">
        <f t="shared" si="3"/>
        <v>6.1234987222299333</v>
      </c>
    </row>
    <row r="13" spans="2:8" ht="15" customHeight="1" x14ac:dyDescent="0.25">
      <c r="B13" s="11">
        <f t="shared" si="1"/>
        <v>7.0306837181158492</v>
      </c>
      <c r="C13" s="6">
        <f t="shared" si="2"/>
        <v>7.0306837181158492</v>
      </c>
      <c r="D13" s="6">
        <f t="shared" si="0"/>
        <v>7.0306837181158492</v>
      </c>
      <c r="E13" s="12">
        <v>26</v>
      </c>
      <c r="F13" s="3">
        <v>23</v>
      </c>
      <c r="G13" s="3">
        <v>14</v>
      </c>
      <c r="H13" s="4">
        <f t="shared" si="3"/>
        <v>6.3502949712014125</v>
      </c>
    </row>
    <row r="14" spans="2:8" ht="15" customHeight="1" x14ac:dyDescent="0.25">
      <c r="B14" s="11">
        <f t="shared" si="1"/>
        <v>7.2574799670873285</v>
      </c>
      <c r="C14" s="6">
        <f t="shared" si="2"/>
        <v>7.2574799670873285</v>
      </c>
      <c r="D14" s="6">
        <f t="shared" si="0"/>
        <v>7.2574799670873285</v>
      </c>
      <c r="E14" s="12">
        <v>27</v>
      </c>
      <c r="F14" s="3">
        <v>24</v>
      </c>
      <c r="G14" s="2">
        <v>14.5</v>
      </c>
      <c r="H14" s="4">
        <f t="shared" si="3"/>
        <v>6.5770912201728908</v>
      </c>
    </row>
    <row r="15" spans="2:8" ht="15" customHeight="1" x14ac:dyDescent="0.25">
      <c r="B15" s="11">
        <f t="shared" si="1"/>
        <v>7.4842762160588068</v>
      </c>
      <c r="C15" s="6">
        <f t="shared" si="2"/>
        <v>7.4842762160588068</v>
      </c>
      <c r="D15" s="6">
        <f t="shared" si="0"/>
        <v>7.4842762160588068</v>
      </c>
      <c r="E15" s="13">
        <v>28</v>
      </c>
      <c r="F15" s="3">
        <v>25</v>
      </c>
      <c r="G15" s="3">
        <v>15</v>
      </c>
      <c r="H15" s="4">
        <f t="shared" si="3"/>
        <v>6.80388746914437</v>
      </c>
    </row>
    <row r="16" spans="2:8" ht="15" customHeight="1" x14ac:dyDescent="0.25">
      <c r="B16" s="11">
        <f t="shared" si="1"/>
        <v>7.7110271057804916</v>
      </c>
      <c r="C16" s="6">
        <f t="shared" si="2"/>
        <v>7.7110271057804916</v>
      </c>
      <c r="D16" s="6">
        <f>D15+(((-0.0006*((E16-$E$5+1)^2)+(0.057*((E16-$E$5+1)))-0.0977))/2.204622)</f>
        <v>7.7110271057804916</v>
      </c>
      <c r="E16" s="12">
        <v>29</v>
      </c>
      <c r="F16" s="3">
        <v>26</v>
      </c>
      <c r="G16" s="2">
        <v>15.5</v>
      </c>
      <c r="H16" s="4">
        <f t="shared" si="3"/>
        <v>7.0306837181158492</v>
      </c>
    </row>
    <row r="17" spans="2:8" ht="15" customHeight="1" x14ac:dyDescent="0.25">
      <c r="B17" s="11">
        <f t="shared" si="1"/>
        <v>7.9568288804157801</v>
      </c>
      <c r="C17" s="6">
        <f t="shared" si="2"/>
        <v>7.9568288804157801</v>
      </c>
      <c r="D17" s="6">
        <f t="shared" ref="D17:D46" si="4">D16+(((-0.0006*((E17-$E$5+1)^2)+(0.057*((E17-$E$5+1)))-0.0977))/2.204622)</f>
        <v>7.9568288804157801</v>
      </c>
      <c r="E17" s="12">
        <v>30</v>
      </c>
      <c r="F17" s="3">
        <v>27</v>
      </c>
      <c r="G17" s="3">
        <v>16</v>
      </c>
      <c r="H17" s="4">
        <f t="shared" si="3"/>
        <v>7.2574799670873285</v>
      </c>
    </row>
    <row r="18" spans="2:8" ht="15" customHeight="1" x14ac:dyDescent="0.25">
      <c r="B18" s="11">
        <f t="shared" si="1"/>
        <v>8.2211372289671409</v>
      </c>
      <c r="C18" s="6">
        <f t="shared" si="2"/>
        <v>8.2211372289671409</v>
      </c>
      <c r="D18" s="6">
        <f t="shared" si="4"/>
        <v>8.2211372289671409</v>
      </c>
      <c r="E18" s="12">
        <v>31</v>
      </c>
      <c r="F18" s="3">
        <v>28</v>
      </c>
      <c r="G18" s="2">
        <v>16.5</v>
      </c>
      <c r="H18" s="4">
        <f t="shared" si="3"/>
        <v>7.4842762160588068</v>
      </c>
    </row>
    <row r="19" spans="2:8" ht="15" customHeight="1" x14ac:dyDescent="0.25">
      <c r="B19" s="11">
        <f t="shared" si="1"/>
        <v>8.5034078404370437</v>
      </c>
      <c r="C19" s="6">
        <f t="shared" si="2"/>
        <v>8.5034078404370437</v>
      </c>
      <c r="D19" s="6">
        <f t="shared" si="4"/>
        <v>8.5034078404370437</v>
      </c>
      <c r="E19" s="12">
        <v>32</v>
      </c>
    </row>
    <row r="20" spans="2:8" ht="15" customHeight="1" x14ac:dyDescent="0.25">
      <c r="B20" s="11">
        <f t="shared" si="1"/>
        <v>8.803096403827956</v>
      </c>
      <c r="C20" s="6">
        <f t="shared" si="2"/>
        <v>8.803096403827956</v>
      </c>
      <c r="D20" s="6">
        <f t="shared" si="4"/>
        <v>8.803096403827956</v>
      </c>
      <c r="E20" s="12">
        <v>33</v>
      </c>
    </row>
    <row r="21" spans="2:8" ht="15" customHeight="1" x14ac:dyDescent="0.25">
      <c r="B21" s="11">
        <f t="shared" si="1"/>
        <v>9.1196586081423465</v>
      </c>
      <c r="C21" s="6">
        <f t="shared" si="2"/>
        <v>9.1196586081423465</v>
      </c>
      <c r="D21" s="6">
        <f t="shared" si="4"/>
        <v>9.1196586081423465</v>
      </c>
      <c r="E21" s="12">
        <v>34</v>
      </c>
    </row>
    <row r="22" spans="2:8" ht="15" customHeight="1" x14ac:dyDescent="0.25">
      <c r="B22" s="11">
        <f t="shared" si="1"/>
        <v>9.4525501423826839</v>
      </c>
      <c r="C22" s="6">
        <f t="shared" si="2"/>
        <v>9.4525501423826839</v>
      </c>
      <c r="D22" s="6">
        <f t="shared" si="4"/>
        <v>9.4525501423826839</v>
      </c>
      <c r="E22" s="13">
        <v>35</v>
      </c>
    </row>
    <row r="23" spans="2:8" ht="15" customHeight="1" x14ac:dyDescent="0.25">
      <c r="B23" s="11">
        <f t="shared" si="1"/>
        <v>9.8012266955514349</v>
      </c>
      <c r="C23" s="6">
        <f t="shared" si="2"/>
        <v>9.8012266955514349</v>
      </c>
      <c r="D23" s="6">
        <f t="shared" si="4"/>
        <v>9.8012266955514349</v>
      </c>
      <c r="E23" s="12">
        <v>36</v>
      </c>
    </row>
    <row r="24" spans="2:8" ht="15" customHeight="1" x14ac:dyDescent="0.25">
      <c r="B24" s="11">
        <f t="shared" si="1"/>
        <v>10.16514395665107</v>
      </c>
      <c r="C24" s="6">
        <f t="shared" si="2"/>
        <v>10.16514395665107</v>
      </c>
      <c r="D24" s="6">
        <f t="shared" si="4"/>
        <v>10.16514395665107</v>
      </c>
      <c r="E24" s="12">
        <v>37</v>
      </c>
    </row>
    <row r="25" spans="2:8" ht="15" customHeight="1" x14ac:dyDescent="0.25">
      <c r="B25" s="11">
        <f t="shared" si="1"/>
        <v>10.543757614684058</v>
      </c>
      <c r="C25" s="6">
        <f t="shared" si="2"/>
        <v>10.543757614684058</v>
      </c>
      <c r="D25" s="6">
        <f t="shared" si="4"/>
        <v>10.543757614684058</v>
      </c>
      <c r="E25" s="12">
        <v>38</v>
      </c>
    </row>
    <row r="26" spans="2:8" ht="15" customHeight="1" x14ac:dyDescent="0.25">
      <c r="B26" s="11">
        <f t="shared" si="1"/>
        <v>10.936523358652865</v>
      </c>
      <c r="C26" s="6">
        <f t="shared" si="2"/>
        <v>10.936523358652865</v>
      </c>
      <c r="D26" s="6">
        <f t="shared" si="4"/>
        <v>10.936523358652865</v>
      </c>
      <c r="E26" s="12">
        <v>39</v>
      </c>
    </row>
    <row r="27" spans="2:8" ht="15" customHeight="1" x14ac:dyDescent="0.25">
      <c r="B27" s="11">
        <f t="shared" si="1"/>
        <v>11.34289687755996</v>
      </c>
      <c r="C27" s="6">
        <f t="shared" si="2"/>
        <v>11.34289687755996</v>
      </c>
      <c r="D27" s="6">
        <f t="shared" si="4"/>
        <v>11.34289687755996</v>
      </c>
      <c r="E27" s="12">
        <v>40</v>
      </c>
    </row>
    <row r="28" spans="2:8" ht="15" customHeight="1" x14ac:dyDescent="0.25">
      <c r="B28" s="11">
        <f t="shared" si="1"/>
        <v>11.762333860407814</v>
      </c>
      <c r="C28" s="6">
        <f t="shared" si="2"/>
        <v>11.762333860407814</v>
      </c>
      <c r="D28" s="6">
        <f t="shared" si="4"/>
        <v>11.762333860407814</v>
      </c>
      <c r="E28" s="12">
        <v>41</v>
      </c>
    </row>
    <row r="29" spans="2:8" ht="15" customHeight="1" x14ac:dyDescent="0.25">
      <c r="B29" s="11">
        <f t="shared" si="1"/>
        <v>12.194289996198894</v>
      </c>
      <c r="C29" s="6">
        <f t="shared" si="2"/>
        <v>12.194289996198894</v>
      </c>
      <c r="D29" s="6">
        <f t="shared" si="4"/>
        <v>12.194289996198894</v>
      </c>
      <c r="E29" s="13">
        <v>42</v>
      </c>
    </row>
    <row r="30" spans="2:8" ht="15" customHeight="1" x14ac:dyDescent="0.25">
      <c r="B30" s="11">
        <f t="shared" si="1"/>
        <v>12.638220973935667</v>
      </c>
      <c r="C30" s="6">
        <f t="shared" si="2"/>
        <v>12.638220973935667</v>
      </c>
      <c r="D30" s="6">
        <f t="shared" si="4"/>
        <v>12.638220973935667</v>
      </c>
      <c r="E30" s="12">
        <v>43</v>
      </c>
    </row>
    <row r="31" spans="2:8" ht="15" customHeight="1" x14ac:dyDescent="0.25">
      <c r="B31" s="11">
        <f t="shared" si="1"/>
        <v>13.093582482620603</v>
      </c>
      <c r="C31" s="6">
        <f t="shared" si="2"/>
        <v>13.093582482620603</v>
      </c>
      <c r="D31" s="6">
        <f t="shared" si="4"/>
        <v>13.093582482620603</v>
      </c>
      <c r="E31" s="12">
        <v>44</v>
      </c>
    </row>
    <row r="32" spans="2:8" ht="15" customHeight="1" x14ac:dyDescent="0.25">
      <c r="B32" s="11">
        <f t="shared" si="1"/>
        <v>13.55983021125617</v>
      </c>
      <c r="C32" s="6">
        <f t="shared" si="2"/>
        <v>13.55983021125617</v>
      </c>
      <c r="D32" s="6">
        <f t="shared" si="4"/>
        <v>13.55983021125617</v>
      </c>
      <c r="E32" s="12">
        <v>45</v>
      </c>
    </row>
    <row r="33" spans="2:5" ht="15" customHeight="1" x14ac:dyDescent="0.25">
      <c r="B33" s="11">
        <f t="shared" si="1"/>
        <v>14.036419848844837</v>
      </c>
      <c r="C33" s="6">
        <f t="shared" si="2"/>
        <v>14.036419848844837</v>
      </c>
      <c r="D33" s="6">
        <f t="shared" si="4"/>
        <v>14.036419848844837</v>
      </c>
      <c r="E33" s="12">
        <v>46</v>
      </c>
    </row>
    <row r="34" spans="2:5" ht="15" customHeight="1" x14ac:dyDescent="0.25">
      <c r="B34" s="11">
        <f t="shared" si="1"/>
        <v>14.52280708438907</v>
      </c>
      <c r="C34" s="6">
        <f t="shared" si="2"/>
        <v>14.52280708438907</v>
      </c>
      <c r="D34" s="6">
        <f t="shared" si="4"/>
        <v>14.52280708438907</v>
      </c>
      <c r="E34" s="12">
        <v>47</v>
      </c>
    </row>
    <row r="35" spans="2:5" ht="15" customHeight="1" x14ac:dyDescent="0.25">
      <c r="B35" s="11">
        <f t="shared" si="1"/>
        <v>15.018447606891341</v>
      </c>
      <c r="C35" s="6">
        <f t="shared" si="2"/>
        <v>15.018447606891341</v>
      </c>
      <c r="D35" s="6">
        <f t="shared" si="4"/>
        <v>15.018447606891341</v>
      </c>
      <c r="E35" s="12">
        <v>48</v>
      </c>
    </row>
    <row r="36" spans="2:5" ht="15" customHeight="1" x14ac:dyDescent="0.25">
      <c r="B36" s="11">
        <f t="shared" si="1"/>
        <v>15.522797105354115</v>
      </c>
      <c r="C36" s="6">
        <f t="shared" si="2"/>
        <v>15.522797105354115</v>
      </c>
      <c r="D36" s="6">
        <f t="shared" si="4"/>
        <v>15.522797105354115</v>
      </c>
      <c r="E36" s="13">
        <v>49</v>
      </c>
    </row>
    <row r="37" spans="2:5" ht="15" customHeight="1" x14ac:dyDescent="0.25">
      <c r="B37" s="11">
        <f t="shared" si="1"/>
        <v>16.035311268779864</v>
      </c>
      <c r="C37" s="6">
        <f t="shared" si="2"/>
        <v>16.035311268779864</v>
      </c>
      <c r="D37" s="6">
        <f t="shared" si="4"/>
        <v>16.035311268779864</v>
      </c>
      <c r="E37" s="12">
        <v>50</v>
      </c>
    </row>
    <row r="38" spans="2:5" ht="15" customHeight="1" x14ac:dyDescent="0.25">
      <c r="B38" s="11">
        <f t="shared" si="1"/>
        <v>16.555445786171056</v>
      </c>
      <c r="C38" s="6">
        <f t="shared" si="2"/>
        <v>16.555445786171056</v>
      </c>
      <c r="D38" s="6">
        <f t="shared" si="4"/>
        <v>16.555445786171056</v>
      </c>
      <c r="E38" s="12">
        <v>51</v>
      </c>
    </row>
    <row r="39" spans="2:5" ht="15" customHeight="1" x14ac:dyDescent="0.25">
      <c r="B39" s="11">
        <f t="shared" si="1"/>
        <v>17.082656346530158</v>
      </c>
      <c r="C39" s="6">
        <f t="shared" si="2"/>
        <v>17.082656346530158</v>
      </c>
      <c r="D39" s="6">
        <f t="shared" si="4"/>
        <v>17.082656346530158</v>
      </c>
      <c r="E39" s="12">
        <v>52</v>
      </c>
    </row>
    <row r="40" spans="2:5" ht="15" customHeight="1" x14ac:dyDescent="0.25">
      <c r="B40" s="11">
        <f t="shared" si="1"/>
        <v>17.616398638859636</v>
      </c>
      <c r="C40" s="6">
        <f t="shared" si="2"/>
        <v>17.616398638859636</v>
      </c>
      <c r="D40" s="6">
        <f t="shared" si="4"/>
        <v>17.616398638859636</v>
      </c>
      <c r="E40" s="12">
        <v>53</v>
      </c>
    </row>
    <row r="41" spans="2:5" ht="15" customHeight="1" x14ac:dyDescent="0.25">
      <c r="B41" s="11">
        <f t="shared" si="1"/>
        <v>18.156128352161961</v>
      </c>
      <c r="C41" s="6">
        <f t="shared" si="2"/>
        <v>18.156128352161961</v>
      </c>
      <c r="D41" s="6">
        <f t="shared" si="4"/>
        <v>18.156128352161961</v>
      </c>
      <c r="E41" s="12">
        <v>54</v>
      </c>
    </row>
    <row r="42" spans="2:5" ht="15" customHeight="1" x14ac:dyDescent="0.25">
      <c r="B42" s="11">
        <f t="shared" si="1"/>
        <v>18.701301175439603</v>
      </c>
      <c r="C42" s="6">
        <f t="shared" si="2"/>
        <v>18.701301175439603</v>
      </c>
      <c r="D42" s="6">
        <f t="shared" si="4"/>
        <v>18.701301175439603</v>
      </c>
      <c r="E42" s="12">
        <v>55</v>
      </c>
    </row>
    <row r="43" spans="2:5" ht="15" customHeight="1" x14ac:dyDescent="0.25">
      <c r="B43" s="11">
        <f t="shared" si="1"/>
        <v>19.25137279769503</v>
      </c>
      <c r="C43" s="6">
        <f t="shared" si="2"/>
        <v>19.25137279769503</v>
      </c>
      <c r="D43" s="6">
        <f t="shared" si="4"/>
        <v>19.25137279769503</v>
      </c>
      <c r="E43" s="13">
        <v>56</v>
      </c>
    </row>
    <row r="44" spans="2:5" ht="15" customHeight="1" x14ac:dyDescent="0.25">
      <c r="B44" s="11">
        <f t="shared" si="1"/>
        <v>19.805798907930708</v>
      </c>
      <c r="C44" s="6">
        <f t="shared" si="2"/>
        <v>19.805798907930708</v>
      </c>
      <c r="D44" s="6">
        <f t="shared" si="4"/>
        <v>19.805798907930708</v>
      </c>
      <c r="E44" s="12">
        <v>57</v>
      </c>
    </row>
    <row r="45" spans="2:5" ht="15" customHeight="1" x14ac:dyDescent="0.25">
      <c r="B45" s="11">
        <f t="shared" si="1"/>
        <v>20.364035195149107</v>
      </c>
      <c r="C45" s="6">
        <f t="shared" si="2"/>
        <v>20.364035195149107</v>
      </c>
      <c r="D45" s="6">
        <f t="shared" si="4"/>
        <v>20.364035195149107</v>
      </c>
      <c r="E45" s="12">
        <v>58</v>
      </c>
    </row>
    <row r="46" spans="2:5" ht="15" customHeight="1" x14ac:dyDescent="0.25">
      <c r="B46" s="11">
        <f t="shared" si="1"/>
        <v>20.925537348352695</v>
      </c>
      <c r="C46" s="6">
        <f t="shared" si="2"/>
        <v>20.925537348352695</v>
      </c>
      <c r="D46" s="6">
        <f t="shared" si="4"/>
        <v>20.925537348352695</v>
      </c>
      <c r="E46" s="12">
        <v>59</v>
      </c>
    </row>
    <row r="47" spans="2:5" ht="15.75" x14ac:dyDescent="0.25">
      <c r="B47" s="14">
        <v>21.268546813366299</v>
      </c>
      <c r="C47" s="7">
        <v>21.687748018739502</v>
      </c>
      <c r="D47" s="7">
        <v>21.478147416052899</v>
      </c>
      <c r="E47" s="12">
        <v>60</v>
      </c>
    </row>
    <row r="48" spans="2:5" ht="15.75" x14ac:dyDescent="0.25">
      <c r="B48" s="15">
        <v>21.952358864357855</v>
      </c>
      <c r="C48" s="8">
        <v>22.343811189993055</v>
      </c>
      <c r="D48" s="8">
        <v>22.148085027175455</v>
      </c>
      <c r="E48" s="12">
        <v>61</v>
      </c>
    </row>
    <row r="49" spans="2:5" ht="15.75" x14ac:dyDescent="0.25">
      <c r="B49" s="14">
        <v>22.646453843673385</v>
      </c>
      <c r="C49" s="7">
        <v>23.008503087676242</v>
      </c>
      <c r="D49" s="7">
        <v>22.827478465674815</v>
      </c>
      <c r="E49" s="12">
        <v>62</v>
      </c>
    </row>
    <row r="50" spans="2:5" ht="15.75" x14ac:dyDescent="0.25">
      <c r="B50" s="14">
        <v>23.350697125217017</v>
      </c>
      <c r="C50" s="7">
        <v>23.681697612576066</v>
      </c>
      <c r="D50" s="7">
        <v>23.516197368896542</v>
      </c>
      <c r="E50" s="13">
        <v>63</v>
      </c>
    </row>
    <row r="51" spans="2:5" ht="15.75" x14ac:dyDescent="0.25">
      <c r="B51" s="14">
        <v>24.064951286106865</v>
      </c>
      <c r="C51" s="7">
        <v>24.363267418634138</v>
      </c>
      <c r="D51" s="7">
        <v>24.2141093523705</v>
      </c>
      <c r="E51" s="12">
        <v>64</v>
      </c>
    </row>
    <row r="52" spans="2:5" ht="15.75" x14ac:dyDescent="0.25">
      <c r="B52" s="14">
        <v>24.7890762189787</v>
      </c>
      <c r="C52" s="7">
        <v>25.053083983889124</v>
      </c>
      <c r="D52" s="7">
        <v>24.921080101433912</v>
      </c>
      <c r="E52" s="12">
        <v>65</v>
      </c>
    </row>
    <row r="53" spans="2:5" ht="15.75" x14ac:dyDescent="0.25">
      <c r="B53" s="14">
        <v>25.522929244380769</v>
      </c>
      <c r="C53" s="7">
        <v>25.751017680960366</v>
      </c>
      <c r="D53" s="7">
        <v>25.636973462670568</v>
      </c>
      <c r="E53" s="12">
        <v>66</v>
      </c>
    </row>
    <row r="54" spans="2:5" ht="15.75" x14ac:dyDescent="0.25">
      <c r="B54" s="14">
        <v>26.266365223187982</v>
      </c>
      <c r="C54" s="7">
        <v>26.456937847037807</v>
      </c>
      <c r="D54" s="7">
        <v>26.361651535112895</v>
      </c>
      <c r="E54" s="12">
        <v>67</v>
      </c>
    </row>
    <row r="55" spans="2:5" ht="15.75" x14ac:dyDescent="0.25">
      <c r="B55" s="14">
        <v>27.019236668960826</v>
      </c>
      <c r="C55" s="7">
        <v>27.170712853343741</v>
      </c>
      <c r="D55" s="7">
        <v>27.094974761152283</v>
      </c>
      <c r="E55" s="12">
        <v>68</v>
      </c>
    </row>
    <row r="56" spans="2:5" ht="15.75" x14ac:dyDescent="0.25">
      <c r="B56" s="14">
        <v>27.781393860172166</v>
      </c>
      <c r="C56" s="7">
        <v>27.892210174030971</v>
      </c>
      <c r="D56" s="7">
        <v>27.836802017101569</v>
      </c>
      <c r="E56" s="12">
        <v>69</v>
      </c>
    </row>
    <row r="57" spans="2:5" ht="15.75" x14ac:dyDescent="0.25">
      <c r="B57" s="16">
        <v>28.552684952223395</v>
      </c>
      <c r="C57" s="9">
        <v>28.621296454482753</v>
      </c>
      <c r="D57" s="9">
        <v>28.586990703353074</v>
      </c>
      <c r="E57" s="13">
        <v>70</v>
      </c>
    </row>
    <row r="58" spans="2:5" ht="15.75" x14ac:dyDescent="0.25">
      <c r="B58" s="14">
        <v>29.332956089170153</v>
      </c>
      <c r="C58" s="7">
        <v>29.35783757897957</v>
      </c>
      <c r="D58" s="7">
        <v>29.345396834074862</v>
      </c>
      <c r="E58" s="12">
        <v>71</v>
      </c>
    </row>
    <row r="59" spans="2:5" ht="15.75" x14ac:dyDescent="0.25">
      <c r="B59" s="14">
        <v>30.122051515076585</v>
      </c>
      <c r="C59" s="7">
        <v>30.101698737698619</v>
      </c>
      <c r="D59" s="7">
        <v>30.111875126387602</v>
      </c>
      <c r="E59" s="12">
        <v>72</v>
      </c>
    </row>
    <row r="60" spans="2:5" ht="15.75" x14ac:dyDescent="0.25">
      <c r="B60" s="14">
        <v>30.919813684917152</v>
      </c>
      <c r="C60" s="7">
        <v>30.852744493011794</v>
      </c>
      <c r="D60" s="7">
        <v>30.886279088964471</v>
      </c>
      <c r="E60" s="12">
        <v>73</v>
      </c>
    </row>
    <row r="61" spans="2:5" ht="15.75" x14ac:dyDescent="0.25">
      <c r="B61" s="14">
        <v>31.726083374944011</v>
      </c>
      <c r="C61" s="7">
        <v>31.610838845049081</v>
      </c>
      <c r="D61" s="7">
        <v>31.668461109996546</v>
      </c>
      <c r="E61" s="12">
        <v>74</v>
      </c>
    </row>
    <row r="62" spans="2:5" ht="15.75" x14ac:dyDescent="0.25">
      <c r="B62" s="14">
        <v>32.540699792439007</v>
      </c>
      <c r="C62" s="7">
        <v>32.375845296494745</v>
      </c>
      <c r="D62" s="7">
        <v>32.458272544466872</v>
      </c>
      <c r="E62" s="12">
        <v>75</v>
      </c>
    </row>
    <row r="63" spans="2:5" ht="15.75" x14ac:dyDescent="0.25">
      <c r="B63" s="14">
        <v>33.36350068476883</v>
      </c>
      <c r="C63" s="7">
        <v>33.147626916584194</v>
      </c>
      <c r="D63" s="7">
        <v>33.255563800676512</v>
      </c>
      <c r="E63" s="12">
        <v>76</v>
      </c>
    </row>
    <row r="64" spans="2:5" ht="15.75" x14ac:dyDescent="0.25">
      <c r="B64" s="16">
        <v>34.194322447663325</v>
      </c>
      <c r="C64" s="9">
        <v>33.926046404270963</v>
      </c>
      <c r="D64" s="9">
        <v>34.060184425967144</v>
      </c>
      <c r="E64" s="13">
        <v>77</v>
      </c>
    </row>
    <row r="65" spans="2:5" ht="15.75" x14ac:dyDescent="0.25">
      <c r="B65" s="14">
        <v>35.033000232637534</v>
      </c>
      <c r="C65" s="7">
        <v>34.710966150533253</v>
      </c>
      <c r="D65" s="7">
        <v>34.871983191585393</v>
      </c>
      <c r="E65" s="12">
        <v>78</v>
      </c>
    </row>
    <row r="66" spans="2:5" ht="15.75" x14ac:dyDescent="0.25">
      <c r="B66" s="14">
        <v>35.879368053479084</v>
      </c>
      <c r="C66" s="7">
        <v>35.50224829979156</v>
      </c>
      <c r="D66" s="7">
        <v>35.690808176635322</v>
      </c>
      <c r="E66" s="12">
        <v>79</v>
      </c>
    </row>
    <row r="67" spans="2:5" ht="15.75" x14ac:dyDescent="0.25">
      <c r="B67" s="14">
        <v>36.733258891724645</v>
      </c>
      <c r="C67" s="7">
        <v>36.299754810408871</v>
      </c>
      <c r="D67" s="7">
        <v>36.516506851066758</v>
      </c>
      <c r="E67" s="12">
        <v>80</v>
      </c>
    </row>
    <row r="68" spans="2:5" ht="15.75" x14ac:dyDescent="0.25">
      <c r="B68" s="14">
        <v>37.594504801049801</v>
      </c>
      <c r="C68" s="7">
        <v>37.103347514246991</v>
      </c>
      <c r="D68" s="7">
        <v>37.3489261576484</v>
      </c>
      <c r="E68" s="12">
        <v>81</v>
      </c>
    </row>
    <row r="69" spans="2:5" ht="15.75" x14ac:dyDescent="0.25">
      <c r="B69" s="14">
        <v>38.462937010499388</v>
      </c>
      <c r="C69" s="7">
        <v>37.912888175253052</v>
      </c>
      <c r="D69" s="7">
        <v>38.187912592876216</v>
      </c>
      <c r="E69" s="12">
        <v>82</v>
      </c>
    </row>
    <row r="70" spans="2:5" ht="15.75" x14ac:dyDescent="0.25">
      <c r="B70" s="14">
        <v>39.338386026486958</v>
      </c>
      <c r="C70" s="7">
        <v>38.728238547051909</v>
      </c>
      <c r="D70" s="7">
        <v>39.03331228676943</v>
      </c>
      <c r="E70" s="12">
        <v>83</v>
      </c>
    </row>
    <row r="71" spans="2:5" ht="15.75" x14ac:dyDescent="0.25">
      <c r="B71" s="16">
        <v>40.220681733493848</v>
      </c>
      <c r="C71" s="9">
        <v>39.549260429520963</v>
      </c>
      <c r="D71" s="9">
        <v>39.884971081507402</v>
      </c>
      <c r="E71" s="13">
        <v>84</v>
      </c>
    </row>
    <row r="72" spans="2:5" ht="15.75" x14ac:dyDescent="0.25">
      <c r="B72" s="14">
        <v>41.109653493401467</v>
      </c>
      <c r="C72" s="7">
        <v>40.375815724325705</v>
      </c>
      <c r="D72" s="7">
        <v>40.742734608863586</v>
      </c>
      <c r="E72" s="12">
        <v>85</v>
      </c>
    </row>
    <row r="73" spans="2:5" ht="15.75" x14ac:dyDescent="0.25">
      <c r="B73" s="14">
        <v>42.00513024339174</v>
      </c>
      <c r="C73" s="7">
        <v>41.207766489394942</v>
      </c>
      <c r="D73" s="7">
        <v>41.606448366393344</v>
      </c>
      <c r="E73" s="12">
        <v>86</v>
      </c>
    </row>
    <row r="74" spans="2:5" ht="15.75" x14ac:dyDescent="0.25">
      <c r="B74" s="14">
        <v>42.90694059235426</v>
      </c>
      <c r="C74" s="7">
        <v>42.04497499231676</v>
      </c>
      <c r="D74" s="7">
        <v>42.475957792335507</v>
      </c>
      <c r="E74" s="12">
        <v>87</v>
      </c>
    </row>
    <row r="75" spans="2:5" ht="15.75" x14ac:dyDescent="0.25">
      <c r="B75" s="14">
        <v>43.814912915740436</v>
      </c>
      <c r="C75" s="7">
        <v>42.887303762636712</v>
      </c>
      <c r="D75" s="7">
        <v>43.351108339188571</v>
      </c>
      <c r="E75" s="12">
        <v>88</v>
      </c>
    </row>
    <row r="76" spans="2:5" ht="15.75" x14ac:dyDescent="0.25">
      <c r="B76" s="14">
        <v>44.728875448808111</v>
      </c>
      <c r="C76" s="7">
        <v>43.734615643041998</v>
      </c>
      <c r="D76" s="7">
        <v>44.231745545925051</v>
      </c>
      <c r="E76" s="12">
        <v>89</v>
      </c>
    </row>
    <row r="77" spans="2:5" ht="15.75" x14ac:dyDescent="0.25">
      <c r="B77" s="14">
        <v>45.648656378202986</v>
      </c>
      <c r="C77" s="7">
        <v>44.586773839415727</v>
      </c>
      <c r="D77" s="7">
        <v>45.117715108809357</v>
      </c>
      <c r="E77" s="12">
        <v>90</v>
      </c>
    </row>
    <row r="78" spans="2:5" ht="15.75" x14ac:dyDescent="0.25">
      <c r="B78" s="16">
        <v>46.574083931825655</v>
      </c>
      <c r="C78" s="9">
        <v>45.443641969747787</v>
      </c>
      <c r="D78" s="9">
        <v>46.008862950786721</v>
      </c>
      <c r="E78" s="13">
        <v>91</v>
      </c>
    </row>
    <row r="79" spans="2:5" ht="15.75" x14ac:dyDescent="0.25">
      <c r="B79" s="14">
        <v>47.504986466936167</v>
      </c>
      <c r="C79" s="7">
        <v>46.305084111889187</v>
      </c>
      <c r="D79" s="7">
        <v>46.90503528941268</v>
      </c>
      <c r="E79" s="12">
        <v>92</v>
      </c>
    </row>
    <row r="80" spans="2:5" ht="15.75" x14ac:dyDescent="0.25">
      <c r="B80" s="14">
        <v>48.441192556451398</v>
      </c>
      <c r="C80" s="7">
        <v>47.17096485013878</v>
      </c>
      <c r="D80" s="7">
        <v>47.806078703295093</v>
      </c>
      <c r="E80" s="12">
        <v>93</v>
      </c>
    </row>
    <row r="81" spans="2:5" ht="15.75" x14ac:dyDescent="0.25">
      <c r="B81" s="14">
        <v>49.382531073392656</v>
      </c>
      <c r="C81" s="7">
        <v>48.041149320652309</v>
      </c>
      <c r="D81" s="7">
        <v>48.711840197022482</v>
      </c>
      <c r="E81" s="12">
        <v>94</v>
      </c>
    </row>
    <row r="82" spans="2:5" ht="15.75" x14ac:dyDescent="0.25">
      <c r="B82" s="14">
        <v>50.328831273444692</v>
      </c>
      <c r="C82" s="7">
        <v>48.915503255664902</v>
      </c>
      <c r="D82" s="7">
        <v>49.622167264554804</v>
      </c>
      <c r="E82" s="12">
        <v>95</v>
      </c>
    </row>
    <row r="83" spans="2:5" ht="15.75" x14ac:dyDescent="0.25">
      <c r="B83" s="14">
        <v>51.27992287559011</v>
      </c>
      <c r="C83" s="7">
        <v>49.793893026519982</v>
      </c>
      <c r="D83" s="7">
        <v>50.536907951055042</v>
      </c>
      <c r="E83" s="12">
        <v>96</v>
      </c>
    </row>
    <row r="84" spans="2:5" ht="15.75" x14ac:dyDescent="0.25">
      <c r="B84" s="14">
        <v>52.235636140785957</v>
      </c>
      <c r="C84" s="7">
        <v>50.676185685498041</v>
      </c>
      <c r="D84" s="7">
        <v>51.455910913141999</v>
      </c>
      <c r="E84" s="12">
        <v>97</v>
      </c>
    </row>
    <row r="85" spans="2:5" ht="15.75" x14ac:dyDescent="0.25">
      <c r="B85" s="16">
        <v>53.195801948652772</v>
      </c>
      <c r="C85" s="9">
        <v>51.56224900644095</v>
      </c>
      <c r="D85" s="9">
        <v>52.379025477546861</v>
      </c>
      <c r="E85" s="13">
        <v>98</v>
      </c>
    </row>
    <row r="86" spans="2:5" ht="15.75" x14ac:dyDescent="0.25">
      <c r="B86" s="14">
        <v>54.160251872148905</v>
      </c>
      <c r="C86" s="7">
        <v>52.451951524167768</v>
      </c>
      <c r="D86" s="7">
        <v>53.306101698158336</v>
      </c>
      <c r="E86" s="12">
        <v>99</v>
      </c>
    </row>
    <row r="87" spans="2:5" ht="15.75" x14ac:dyDescent="0.25">
      <c r="B87" s="14">
        <v>55.128818250206407</v>
      </c>
      <c r="C87" s="7">
        <v>53.34516257268001</v>
      </c>
      <c r="D87" s="7">
        <v>54.236990411443209</v>
      </c>
      <c r="E87" s="12">
        <v>100</v>
      </c>
    </row>
    <row r="88" spans="2:5" ht="15.75" x14ac:dyDescent="0.25">
      <c r="B88" s="14">
        <v>56.101334258307247</v>
      </c>
      <c r="C88" s="7">
        <v>54.241752322155151</v>
      </c>
      <c r="D88" s="7">
        <v>55.171543290231199</v>
      </c>
      <c r="E88" s="12">
        <v>101</v>
      </c>
    </row>
    <row r="89" spans="2:5" ht="15.75" x14ac:dyDescent="0.25">
      <c r="B89" s="14">
        <v>57.077633976982312</v>
      </c>
      <c r="C89" s="7">
        <v>55.141591814728379</v>
      </c>
      <c r="D89" s="7">
        <v>56.109612895855349</v>
      </c>
      <c r="E89" s="12">
        <v>102</v>
      </c>
    </row>
    <row r="90" spans="2:5" ht="15.75" x14ac:dyDescent="0.25">
      <c r="B90" s="14">
        <v>58.057552458217543</v>
      </c>
      <c r="C90" s="7">
        <v>56.044552999063882</v>
      </c>
      <c r="D90" s="7">
        <v>57.051052728640713</v>
      </c>
      <c r="E90" s="12">
        <v>103</v>
      </c>
    </row>
    <row r="91" spans="2:5" ht="15.75" x14ac:dyDescent="0.25">
      <c r="B91" s="14">
        <v>59.040925789755399</v>
      </c>
      <c r="C91" s="7">
        <v>56.950508763717757</v>
      </c>
      <c r="D91" s="7">
        <v>57.995717276736578</v>
      </c>
      <c r="E91" s="12">
        <v>104</v>
      </c>
    </row>
    <row r="92" spans="2:5" ht="15.75" x14ac:dyDescent="0.25">
      <c r="B92" s="16">
        <v>60.027591157282195</v>
      </c>
      <c r="C92" s="9">
        <v>57.85933296929641</v>
      </c>
      <c r="D92" s="9">
        <v>58.943462063289303</v>
      </c>
      <c r="E92" s="13">
        <v>105</v>
      </c>
    </row>
    <row r="93" spans="2:5" ht="15.75" x14ac:dyDescent="0.25">
      <c r="B93" s="14">
        <v>61.017386904494529</v>
      </c>
      <c r="C93" s="7">
        <v>58.770900479414379</v>
      </c>
      <c r="D93" s="7">
        <v>59.894143691954461</v>
      </c>
      <c r="E93" s="12">
        <v>106</v>
      </c>
    </row>
    <row r="94" spans="2:5" ht="15.75" x14ac:dyDescent="0.25">
      <c r="B94" s="14">
        <v>62.010152591040963</v>
      </c>
      <c r="C94" s="7">
        <v>59.685087190457409</v>
      </c>
      <c r="D94" s="7">
        <v>60.847619890749186</v>
      </c>
      <c r="E94" s="12">
        <v>107</v>
      </c>
    </row>
    <row r="95" spans="2:5" ht="15.75" x14ac:dyDescent="0.25">
      <c r="B95" s="14">
        <v>63.00572904833777</v>
      </c>
      <c r="C95" s="7">
        <v>60.601770060157371</v>
      </c>
      <c r="D95" s="7">
        <v>61.803749554247574</v>
      </c>
      <c r="E95" s="12">
        <v>108</v>
      </c>
    </row>
    <row r="96" spans="2:5" ht="15.75" x14ac:dyDescent="0.25">
      <c r="B96" s="14">
        <v>64.003958433259896</v>
      </c>
      <c r="C96" s="7">
        <v>61.520827134986064</v>
      </c>
      <c r="D96" s="7">
        <v>62.76239278412298</v>
      </c>
      <c r="E96" s="12">
        <v>109</v>
      </c>
    </row>
    <row r="97" spans="2:5" ht="15.75" x14ac:dyDescent="0.25">
      <c r="B97" s="14">
        <v>65.004684279711043</v>
      </c>
      <c r="C97" s="7">
        <v>62.442137576376737</v>
      </c>
      <c r="D97" s="7">
        <v>63.72341092804389</v>
      </c>
      <c r="E97" s="12">
        <v>110</v>
      </c>
    </row>
    <row r="98" spans="2:5" ht="15.75" x14ac:dyDescent="0.25">
      <c r="B98" s="14">
        <v>66.007751548078858</v>
      </c>
      <c r="C98" s="7">
        <v>63.365581685782459</v>
      </c>
      <c r="D98" s="7">
        <v>64.686666616930651</v>
      </c>
      <c r="E98" s="12">
        <v>111</v>
      </c>
    </row>
    <row r="99" spans="2:5" ht="15.75" x14ac:dyDescent="0.25">
      <c r="B99" s="16">
        <v>67.013006672584339</v>
      </c>
      <c r="C99" s="9">
        <v>64.291040928581197</v>
      </c>
      <c r="D99" s="9">
        <v>65.652023800582768</v>
      </c>
      <c r="E99" s="13">
        <v>112</v>
      </c>
    </row>
    <row r="100" spans="2:5" ht="15.75" x14ac:dyDescent="0.25">
      <c r="B100" s="14">
        <v>68.020297606535706</v>
      </c>
      <c r="C100" s="7">
        <v>65.21839795683897</v>
      </c>
      <c r="D100" s="7">
        <v>66.619347781687338</v>
      </c>
      <c r="E100" s="12">
        <v>113</v>
      </c>
    </row>
    <row r="101" spans="2:5" ht="15.75" x14ac:dyDescent="0.25">
      <c r="B101" s="14">
        <v>69.029473865499881</v>
      </c>
      <c r="C101" s="7">
        <v>66.147536630942824</v>
      </c>
      <c r="D101" s="7">
        <v>67.588505248221352</v>
      </c>
      <c r="E101" s="12">
        <v>114</v>
      </c>
    </row>
    <row r="102" spans="2:5" ht="15.75" x14ac:dyDescent="0.25">
      <c r="B102" s="14">
        <v>70.040386568407257</v>
      </c>
      <c r="C102" s="7">
        <v>67.078342040115331</v>
      </c>
      <c r="D102" s="7">
        <v>68.559364304261294</v>
      </c>
      <c r="E102" s="12">
        <v>115</v>
      </c>
    </row>
    <row r="103" spans="2:5" ht="15.75" x14ac:dyDescent="0.25">
      <c r="B103" s="14">
        <v>71.052888476606171</v>
      </c>
      <c r="C103" s="7">
        <v>68.010700521825171</v>
      </c>
      <c r="D103" s="7">
        <v>69.531794499215664</v>
      </c>
      <c r="E103" s="12">
        <v>116</v>
      </c>
    </row>
    <row r="104" spans="2:5" ht="15.75" x14ac:dyDescent="0.25">
      <c r="B104" s="14">
        <v>72.066834030886469</v>
      </c>
      <c r="C104" s="7">
        <v>68.944499680106162</v>
      </c>
      <c r="D104" s="7">
        <v>70.505666855496315</v>
      </c>
      <c r="E104" s="12">
        <v>117</v>
      </c>
    </row>
    <row r="105" spans="2:5" ht="15.75" x14ac:dyDescent="0.25">
      <c r="B105" s="14">
        <v>73.082079386493319</v>
      </c>
      <c r="C105" s="7">
        <v>69.879628402800449</v>
      </c>
      <c r="D105" s="7">
        <v>71.480853894646884</v>
      </c>
      <c r="E105" s="12">
        <v>118</v>
      </c>
    </row>
    <row r="106" spans="2:5" ht="15.75" x14ac:dyDescent="0.25">
      <c r="B106" s="16">
        <v>74.098482446153483</v>
      </c>
      <c r="C106" s="9">
        <v>70.815976877740241</v>
      </c>
      <c r="D106" s="9">
        <v>72.457229661946855</v>
      </c>
      <c r="E106" s="13">
        <v>119</v>
      </c>
    </row>
    <row r="107" spans="2:5" ht="15.75" x14ac:dyDescent="0.25">
      <c r="B107" s="14">
        <v>75.115902891138717</v>
      </c>
      <c r="C107" s="7">
        <v>71.753436607884041</v>
      </c>
      <c r="D107" s="7">
        <v>73.434669749511386</v>
      </c>
      <c r="E107" s="12">
        <v>120</v>
      </c>
    </row>
    <row r="108" spans="2:5" ht="15.75" x14ac:dyDescent="0.25">
      <c r="B108" s="14">
        <v>76.13420221039209</v>
      </c>
      <c r="C108" s="7">
        <v>72.691900425423455</v>
      </c>
      <c r="D108" s="7">
        <v>74.413051317907758</v>
      </c>
      <c r="E108" s="12">
        <v>121</v>
      </c>
    </row>
    <row r="109" spans="2:5" ht="15.75" x14ac:dyDescent="0.25">
      <c r="B109" s="14">
        <v>77.153243727744524</v>
      </c>
      <c r="C109" s="7">
        <v>73.63126250487727</v>
      </c>
      <c r="D109" s="7">
        <v>75.392253116310897</v>
      </c>
      <c r="E109" s="12">
        <v>122</v>
      </c>
    </row>
    <row r="110" spans="2:5" ht="15.75" x14ac:dyDescent="0.25">
      <c r="B110" s="14">
        <v>78.172892627250647</v>
      </c>
      <c r="C110" s="7">
        <v>74.571418375190063</v>
      </c>
      <c r="D110" s="7">
        <v>76.372155501220362</v>
      </c>
      <c r="E110" s="12">
        <v>123</v>
      </c>
    </row>
    <row r="111" spans="2:5" ht="15.75" x14ac:dyDescent="0.25">
      <c r="B111" s="14">
        <v>79.193015976673507</v>
      </c>
      <c r="C111" s="7">
        <v>75.51226493085278</v>
      </c>
      <c r="D111" s="7">
        <v>77.352640453763144</v>
      </c>
      <c r="E111" s="12">
        <v>124</v>
      </c>
    </row>
    <row r="112" spans="2:5" ht="15.75" x14ac:dyDescent="0.25">
      <c r="B112" s="14">
        <v>80.213482749149961</v>
      </c>
      <c r="C112" s="7">
        <v>76.453700442063109</v>
      </c>
      <c r="D112" s="7">
        <v>78.333591595606549</v>
      </c>
      <c r="E112" s="12">
        <v>125</v>
      </c>
    </row>
    <row r="113" spans="2:5" ht="15.75" x14ac:dyDescent="0.25">
      <c r="B113" s="16">
        <v>81.234163843069069</v>
      </c>
      <c r="C113" s="9">
        <v>77.395624563944338</v>
      </c>
      <c r="D113" s="9">
        <v>79.314894203506711</v>
      </c>
      <c r="E113" s="13">
        <v>126</v>
      </c>
    </row>
    <row r="114" spans="2:5" ht="15.75" x14ac:dyDescent="0.25">
      <c r="B114" s="14">
        <v>82.254932100196442</v>
      </c>
      <c r="C114" s="7">
        <v>78.337938344840836</v>
      </c>
      <c r="D114" s="7">
        <v>80.296435222518625</v>
      </c>
      <c r="E114" s="12">
        <v>127</v>
      </c>
    </row>
    <row r="115" spans="2:5" ht="15.75" x14ac:dyDescent="0.25">
      <c r="B115" s="14">
        <v>83.275662322079882</v>
      </c>
      <c r="C115" s="7">
        <v>79.280544233709549</v>
      </c>
      <c r="D115" s="7">
        <v>81.278103277894715</v>
      </c>
      <c r="E115" s="12">
        <v>128</v>
      </c>
    </row>
    <row r="116" spans="2:5" ht="15.75" x14ac:dyDescent="0.25">
      <c r="B116" s="14">
        <v>84.296231284770784</v>
      </c>
      <c r="C116" s="7">
        <v>80.223346086626293</v>
      </c>
      <c r="D116" s="7">
        <v>82.259788685698538</v>
      </c>
      <c r="E116" s="12">
        <v>129</v>
      </c>
    </row>
    <row r="117" spans="2:5" ht="15.75" x14ac:dyDescent="0.25">
      <c r="B117" s="14">
        <v>85.316517751897862</v>
      </c>
      <c r="C117" s="7">
        <v>81.166249172426376</v>
      </c>
      <c r="D117" s="7">
        <v>83.241383462162105</v>
      </c>
      <c r="E117" s="12">
        <v>130</v>
      </c>
    </row>
    <row r="118" spans="2:5" ht="15.75" x14ac:dyDescent="0.25">
      <c r="B118" s="14">
        <v>86.336402486129742</v>
      </c>
      <c r="C118" s="7">
        <v>82.109160177499319</v>
      </c>
      <c r="D118" s="7">
        <v>84.222781331814531</v>
      </c>
      <c r="E118" s="12">
        <v>131</v>
      </c>
    </row>
    <row r="119" spans="2:5" ht="15.75" x14ac:dyDescent="0.25">
      <c r="B119" s="14">
        <v>87.355768259064249</v>
      </c>
      <c r="C119" s="7">
        <v>83.051987209757215</v>
      </c>
      <c r="D119" s="7">
        <v>85.203877734410725</v>
      </c>
      <c r="E119" s="12">
        <v>132</v>
      </c>
    </row>
    <row r="120" spans="2:5" ht="15.75" x14ac:dyDescent="0.25">
      <c r="B120" s="16">
        <v>88.374499859581647</v>
      </c>
      <c r="C120" s="9">
        <v>83.994639801796652</v>
      </c>
      <c r="D120" s="9">
        <v>86.184569830689142</v>
      </c>
      <c r="E120" s="13">
        <v>133</v>
      </c>
    </row>
    <row r="121" spans="2:5" ht="15.75" x14ac:dyDescent="0.25">
      <c r="B121" s="14">
        <v>89.392484100701139</v>
      </c>
      <c r="C121" s="7">
        <v>84.937028913274318</v>
      </c>
      <c r="D121" s="7">
        <v>87.164756506987729</v>
      </c>
      <c r="E121" s="12">
        <v>134</v>
      </c>
    </row>
    <row r="122" spans="2:5" ht="15.75" x14ac:dyDescent="0.25">
      <c r="B122" s="14">
        <v>90.409609824979128</v>
      </c>
      <c r="C122" s="7">
        <v>85.879066932516437</v>
      </c>
      <c r="D122" s="7">
        <v>88.14433837874779</v>
      </c>
      <c r="E122" s="12">
        <v>135</v>
      </c>
    </row>
    <row r="123" spans="2:5" ht="15.75" x14ac:dyDescent="0.25">
      <c r="B123" s="14">
        <v>91.425767908488012</v>
      </c>
      <c r="C123" s="7">
        <v>86.82066767738192</v>
      </c>
      <c r="D123" s="7">
        <v>89.123217792934952</v>
      </c>
      <c r="E123" s="12">
        <v>136</v>
      </c>
    </row>
    <row r="124" spans="2:5" ht="15.75" x14ac:dyDescent="0.25">
      <c r="B124" s="14">
        <v>92.440851263415794</v>
      </c>
      <c r="C124" s="7">
        <v>87.761746395399754</v>
      </c>
      <c r="D124" s="7">
        <v>90.101298829407767</v>
      </c>
      <c r="E124" s="12">
        <v>137</v>
      </c>
    </row>
    <row r="125" spans="2:5" ht="15.75" x14ac:dyDescent="0.25">
      <c r="B125" s="14">
        <v>93.454754839325815</v>
      </c>
      <c r="C125" s="7">
        <v>88.702219763200731</v>
      </c>
      <c r="D125" s="7">
        <v>91.07848730126328</v>
      </c>
      <c r="E125" s="12">
        <v>138</v>
      </c>
    </row>
    <row r="126" spans="2:5" ht="15.75" x14ac:dyDescent="0.25">
      <c r="B126" s="14">
        <v>94.467375623116084</v>
      </c>
      <c r="C126" s="7">
        <v>89.642005885263501</v>
      </c>
      <c r="D126" s="7">
        <v>92.054690754189792</v>
      </c>
      <c r="E126" s="12">
        <v>139</v>
      </c>
    </row>
    <row r="127" spans="2:5" ht="15.75" x14ac:dyDescent="0.25">
      <c r="B127" s="16">
        <v>95.478612637718754</v>
      </c>
      <c r="C127" s="9">
        <v>90.581024291995419</v>
      </c>
      <c r="D127" s="9">
        <v>93.029818464857087</v>
      </c>
      <c r="E127" s="13">
        <v>140</v>
      </c>
    </row>
    <row r="128" spans="2:5" ht="15.75" x14ac:dyDescent="0.25">
      <c r="B128" s="14">
        <v>96.488366939579208</v>
      </c>
      <c r="C128" s="7">
        <v>91.519195937168163</v>
      </c>
      <c r="D128" s="7">
        <v>94.003781438373693</v>
      </c>
      <c r="E128" s="12">
        <v>141</v>
      </c>
    </row>
    <row r="129" spans="2:5" ht="15.75" x14ac:dyDescent="0.25">
      <c r="B129" s="14">
        <v>97.496541614954708</v>
      </c>
      <c r="C129" s="7">
        <v>92.456443194728152</v>
      </c>
      <c r="D129" s="7">
        <v>94.976492404841423</v>
      </c>
      <c r="E129" s="12">
        <v>142</v>
      </c>
    </row>
    <row r="130" spans="2:5" ht="15.75" x14ac:dyDescent="0.25">
      <c r="B130" s="14">
        <v>98.503041775072461</v>
      </c>
      <c r="C130" s="7">
        <v>93.392689855001521</v>
      </c>
      <c r="D130" s="7">
        <v>95.947865815036977</v>
      </c>
      <c r="E130" s="12">
        <v>143</v>
      </c>
    </row>
    <row r="131" spans="2:5" ht="15.75" x14ac:dyDescent="0.25">
      <c r="B131" s="14">
        <v>99.507774550186753</v>
      </c>
      <c r="C131" s="7">
        <v>94.327861120313884</v>
      </c>
      <c r="D131" s="7">
        <v>96.917817835250304</v>
      </c>
      <c r="E131" s="12">
        <v>144</v>
      </c>
    </row>
    <row r="132" spans="2:5" ht="15.75" x14ac:dyDescent="0.25">
      <c r="B132" s="14">
        <v>100.51064908257442</v>
      </c>
      <c r="C132" s="7">
        <v>95.261883600044186</v>
      </c>
      <c r="D132" s="7">
        <v>97.886266341309309</v>
      </c>
      <c r="E132" s="12">
        <v>145</v>
      </c>
    </row>
    <row r="133" spans="2:5" ht="15.75" x14ac:dyDescent="0.25">
      <c r="B133" s="14">
        <v>101.51157651850802</v>
      </c>
      <c r="C133" s="7">
        <v>96.19468530513231</v>
      </c>
      <c r="D133" s="7">
        <v>98.853130911820159</v>
      </c>
      <c r="E133" s="12">
        <v>146</v>
      </c>
    </row>
    <row r="134" spans="2:5" ht="15.75" x14ac:dyDescent="0.25">
      <c r="B134" s="16">
        <v>102.51046999924544</v>
      </c>
      <c r="C134" s="9">
        <v>97.126195642059741</v>
      </c>
      <c r="D134" s="9">
        <v>99.818332820652586</v>
      </c>
      <c r="E134" s="13">
        <v>147</v>
      </c>
    </row>
    <row r="135" spans="2:5" ht="15.75" x14ac:dyDescent="0.25">
      <c r="B135" s="14">
        <v>103.50724465107501</v>
      </c>
      <c r="C135" s="7">
        <v>98.056345406322833</v>
      </c>
      <c r="D135" s="7">
        <v>100.78179502869892</v>
      </c>
      <c r="E135" s="12">
        <v>148</v>
      </c>
    </row>
    <row r="136" spans="2:5" ht="15.75" x14ac:dyDescent="0.25">
      <c r="B136" s="14">
        <v>104.50181757445338</v>
      </c>
      <c r="C136" s="7">
        <v>98.98506677541701</v>
      </c>
      <c r="D136" s="7">
        <v>101.74344217493518</v>
      </c>
      <c r="E136" s="12">
        <v>149</v>
      </c>
    </row>
    <row r="137" spans="2:5" ht="15.75" x14ac:dyDescent="0.25">
      <c r="B137" s="14">
        <v>105.49410783227491</v>
      </c>
      <c r="C137" s="7">
        <v>99.912293301351212</v>
      </c>
      <c r="D137" s="7">
        <v>102.70320056681305</v>
      </c>
      <c r="E137" s="12">
        <v>150</v>
      </c>
    </row>
    <row r="138" spans="2:5" ht="15.75" x14ac:dyDescent="0.25">
      <c r="B138" s="14">
        <v>106.48403643730961</v>
      </c>
      <c r="C138" s="7">
        <v>100.83795990271113</v>
      </c>
      <c r="D138" s="7">
        <v>103.66099817001037</v>
      </c>
      <c r="E138" s="12">
        <v>151</v>
      </c>
    </row>
    <row r="139" spans="2:5" ht="15.75" x14ac:dyDescent="0.25">
      <c r="B139" s="14">
        <v>107.47152633884627</v>
      </c>
      <c r="C139" s="7">
        <v>101.76200285628912</v>
      </c>
      <c r="D139" s="7">
        <v>104.61676459756769</v>
      </c>
      <c r="E139" s="12">
        <v>152</v>
      </c>
    </row>
    <row r="140" spans="2:5" ht="15.75" x14ac:dyDescent="0.25">
      <c r="B140" s="14">
        <v>108.45650240857742</v>
      </c>
      <c r="C140" s="7">
        <v>102.68435978829942</v>
      </c>
      <c r="D140" s="7">
        <v>105.57043109843842</v>
      </c>
      <c r="E140" s="12">
        <v>153</v>
      </c>
    </row>
    <row r="141" spans="2:5" ht="15.75" x14ac:dyDescent="0.25">
      <c r="B141" s="16">
        <v>109.43889142576211</v>
      </c>
      <c r="C141" s="9">
        <v>103.60496966519614</v>
      </c>
      <c r="D141" s="9">
        <v>106.52193054547911</v>
      </c>
      <c r="E141" s="13">
        <v>154</v>
      </c>
    </row>
    <row r="142" spans="2:5" ht="15.75" x14ac:dyDescent="0.25">
      <c r="B142" s="14">
        <v>110.41862206170131</v>
      </c>
      <c r="C142" s="7">
        <v>104.52377278411163</v>
      </c>
      <c r="D142" s="7">
        <v>107.47119742290647</v>
      </c>
      <c r="E142" s="12">
        <v>155</v>
      </c>
    </row>
    <row r="143" spans="2:5" ht="15.75" x14ac:dyDescent="0.25">
      <c r="B143" s="14">
        <v>111.39562486356132</v>
      </c>
      <c r="C143" s="7">
        <v>105.44071076293289</v>
      </c>
      <c r="D143" s="7">
        <v>108.41816781324711</v>
      </c>
      <c r="E143" s="12">
        <v>156</v>
      </c>
    </row>
    <row r="144" spans="2:5" ht="15.75" x14ac:dyDescent="0.25">
      <c r="B144" s="14">
        <v>112.36983223757861</v>
      </c>
      <c r="C144" s="7">
        <v>106.35572653003224</v>
      </c>
      <c r="D144" s="7">
        <v>109.36277938380542</v>
      </c>
      <c r="E144" s="12">
        <v>157</v>
      </c>
    </row>
    <row r="145" spans="2:5" ht="15.75" x14ac:dyDescent="0.25">
      <c r="B145" s="14">
        <v>113.34117843168016</v>
      </c>
      <c r="C145" s="7">
        <v>107.26876431366993</v>
      </c>
      <c r="D145" s="7">
        <v>110.30497137267506</v>
      </c>
      <c r="E145" s="12">
        <v>158</v>
      </c>
    </row>
    <row r="146" spans="2:5" ht="15.75" x14ac:dyDescent="0.25">
      <c r="B146" s="14">
        <v>114.30959951755167</v>
      </c>
      <c r="C146" s="7">
        <v>108.17976963108433</v>
      </c>
      <c r="D146" s="7">
        <v>111.244684574318</v>
      </c>
      <c r="E146" s="12">
        <v>159</v>
      </c>
    </row>
    <row r="147" spans="2:5" ht="15.75" x14ac:dyDescent="0.25">
      <c r="B147" s="14">
        <v>115.2750333721861</v>
      </c>
      <c r="C147" s="7">
        <v>109.08868927728621</v>
      </c>
      <c r="D147" s="7">
        <v>112.18186132473615</v>
      </c>
      <c r="E147" s="12">
        <v>160</v>
      </c>
    </row>
    <row r="148" spans="2:5" ht="15.75" x14ac:dyDescent="0.25">
      <c r="B148" s="16">
        <v>116.23741965894406</v>
      </c>
      <c r="C148" s="9">
        <v>109.99547131357303</v>
      </c>
      <c r="D148" s="9">
        <v>113.11644548625856</v>
      </c>
      <c r="E148" s="13">
        <v>161</v>
      </c>
    </row>
    <row r="149" spans="2:5" ht="15.75" x14ac:dyDescent="0.25">
      <c r="B149" s="14">
        <v>117.19669980815672</v>
      </c>
      <c r="C149" s="7">
        <v>110.9000650557782</v>
      </c>
      <c r="D149" s="7">
        <v>114.04838243196745</v>
      </c>
      <c r="E149" s="12">
        <v>162</v>
      </c>
    </row>
    <row r="150" spans="2:5" ht="15.75" x14ac:dyDescent="0.25">
      <c r="B150" s="14">
        <v>118.1528169973013</v>
      </c>
      <c r="C150" s="7">
        <v>111.80242106227134</v>
      </c>
      <c r="D150" s="7">
        <v>114.97761902978633</v>
      </c>
      <c r="E150" s="12">
        <v>163</v>
      </c>
    </row>
    <row r="151" spans="2:5" ht="15.75" x14ac:dyDescent="0.25">
      <c r="B151" s="14">
        <v>119.10571613077896</v>
      </c>
      <c r="C151" s="7">
        <v>112.7024911217234</v>
      </c>
      <c r="D151" s="7">
        <v>115.90410362625119</v>
      </c>
      <c r="E151" s="12">
        <v>164</v>
      </c>
    </row>
    <row r="152" spans="2:5" ht="15.75" x14ac:dyDescent="0.25">
      <c r="B152" s="14">
        <v>120.05534381932326</v>
      </c>
      <c r="C152" s="7">
        <v>113.60022824065211</v>
      </c>
      <c r="D152" s="7">
        <v>116.82778602998769</v>
      </c>
      <c r="E152" s="12">
        <v>165</v>
      </c>
    </row>
    <row r="153" spans="2:5" ht="15.75" x14ac:dyDescent="0.25">
      <c r="B153" s="14">
        <v>121.00164835906747</v>
      </c>
      <c r="C153" s="7">
        <v>114.49558663076161</v>
      </c>
      <c r="D153" s="7">
        <v>117.74861749491454</v>
      </c>
      <c r="E153" s="12">
        <v>166</v>
      </c>
    </row>
    <row r="154" spans="2:5" ht="15.75" x14ac:dyDescent="0.25">
      <c r="B154" s="14">
        <v>121.94457971029809</v>
      </c>
      <c r="C154" s="7">
        <v>115.38852169608973</v>
      </c>
      <c r="D154" s="7">
        <v>118.66655070319391</v>
      </c>
      <c r="E154" s="12">
        <v>167</v>
      </c>
    </row>
    <row r="155" spans="2:5" ht="15.75" x14ac:dyDescent="0.25">
      <c r="B155" s="16">
        <v>122.88408947592075</v>
      </c>
      <c r="C155" s="9">
        <v>116.27899001997731</v>
      </c>
      <c r="D155" s="9">
        <v>119.58153974794902</v>
      </c>
      <c r="E155" s="13">
        <v>168</v>
      </c>
    </row>
    <row r="156" spans="2:5" ht="15.75" x14ac:dyDescent="0.25">
      <c r="B156" s="14">
        <v>123.82013087966449</v>
      </c>
      <c r="C156" s="7">
        <v>117.16694935187235</v>
      </c>
      <c r="D156" s="7">
        <v>120.49354011576841</v>
      </c>
      <c r="E156" s="12">
        <v>169</v>
      </c>
    </row>
    <row r="157" spans="2:5" ht="15.75" x14ac:dyDescent="0.25">
      <c r="B157" s="14">
        <v>124.75265874404971</v>
      </c>
      <c r="C157" s="7">
        <v>118.05235859398154</v>
      </c>
      <c r="D157" s="7">
        <v>121.40250866901562</v>
      </c>
      <c r="E157" s="12">
        <v>170</v>
      </c>
    </row>
    <row r="158" spans="2:5" ht="15.75" x14ac:dyDescent="0.25">
      <c r="B158" s="14">
        <v>125.68162946814351</v>
      </c>
      <c r="C158" s="7">
        <v>118.93517778778262</v>
      </c>
      <c r="D158" s="7">
        <v>122.30840362796306</v>
      </c>
      <c r="E158" s="12">
        <v>171</v>
      </c>
    </row>
    <row r="159" spans="2:5" ht="15.75" x14ac:dyDescent="0.25">
      <c r="B159" s="14">
        <v>126.60700100512662</v>
      </c>
      <c r="C159" s="7">
        <v>119.8153681004091</v>
      </c>
      <c r="D159" s="7">
        <v>123.21118455276786</v>
      </c>
      <c r="E159" s="12">
        <v>172</v>
      </c>
    </row>
    <row r="160" spans="2:5" ht="15.75" x14ac:dyDescent="0.25">
      <c r="B160" s="14">
        <v>127.52873283969438</v>
      </c>
      <c r="C160" s="7">
        <v>120.69289181091943</v>
      </c>
      <c r="D160" s="7">
        <v>124.11081232530691</v>
      </c>
      <c r="E160" s="12">
        <v>173</v>
      </c>
    </row>
    <row r="161" spans="2:5" ht="15.75" x14ac:dyDescent="0.25">
      <c r="B161" s="14">
        <v>128.44678596531429</v>
      </c>
      <c r="C161" s="7">
        <v>121.5677122964624</v>
      </c>
      <c r="D161" s="7">
        <v>125.00724913088834</v>
      </c>
      <c r="E161" s="12">
        <v>174</v>
      </c>
    </row>
    <row r="162" spans="2:5" ht="15.75" x14ac:dyDescent="0.25">
      <c r="B162" s="16">
        <v>129.36112286136103</v>
      </c>
      <c r="C162" s="9">
        <v>122.4397940183499</v>
      </c>
      <c r="D162" s="9">
        <v>125.90045843985547</v>
      </c>
      <c r="E162" s="13">
        <v>175</v>
      </c>
    </row>
    <row r="163" spans="2:5" ht="15.75" x14ac:dyDescent="0.25">
      <c r="B163" s="14">
        <v>130.27170747015015</v>
      </c>
      <c r="C163" s="7">
        <v>123.30910250804789</v>
      </c>
      <c r="D163" s="7">
        <v>126.79040498909902</v>
      </c>
      <c r="E163" s="12">
        <v>176</v>
      </c>
    </row>
    <row r="164" spans="2:5" ht="15.75" x14ac:dyDescent="0.25">
      <c r="B164" s="14">
        <v>131.17850517389019</v>
      </c>
      <c r="C164" s="7">
        <v>124.17560435309635</v>
      </c>
      <c r="D164" s="7">
        <v>127.67705476349326</v>
      </c>
      <c r="E164" s="12">
        <v>177</v>
      </c>
    </row>
    <row r="165" spans="2:5" ht="15.75" x14ac:dyDescent="0.25">
      <c r="B165" s="14">
        <v>132.08148277157235</v>
      </c>
      <c r="C165" s="7">
        <v>125.03926718296847</v>
      </c>
      <c r="D165" s="7">
        <v>128.56037497727041</v>
      </c>
      <c r="E165" s="12">
        <v>178</v>
      </c>
    </row>
    <row r="166" spans="2:5" ht="15.75" x14ac:dyDescent="0.25">
      <c r="B166" s="14">
        <v>132.98060845581682</v>
      </c>
      <c r="C166" s="7">
        <v>125.90005965487906</v>
      </c>
      <c r="D166" s="7">
        <v>129.44033405534793</v>
      </c>
      <c r="E166" s="12">
        <v>179</v>
      </c>
    </row>
    <row r="167" spans="2:5" ht="15.75" x14ac:dyDescent="0.25">
      <c r="B167" s="14">
        <v>133.87585178969306</v>
      </c>
      <c r="C167" s="7">
        <v>126.75795143955158</v>
      </c>
      <c r="D167" s="7">
        <v>130.31690161462234</v>
      </c>
      <c r="E167" s="12">
        <v>180</v>
      </c>
    </row>
    <row r="168" spans="2:5" ht="15.75" x14ac:dyDescent="0.25">
      <c r="B168" s="14">
        <v>134.76718368353158</v>
      </c>
      <c r="C168" s="7">
        <v>127.61291320695379</v>
      </c>
      <c r="D168" s="7">
        <v>131.1900484452427</v>
      </c>
      <c r="E168" s="12">
        <v>181</v>
      </c>
    </row>
    <row r="169" spans="2:5" ht="15.75" x14ac:dyDescent="0.25">
      <c r="B169" s="16">
        <v>135.65457637174404</v>
      </c>
      <c r="C169" s="9">
        <v>128.46491661201026</v>
      </c>
      <c r="D169" s="9">
        <v>132.05974649187715</v>
      </c>
      <c r="E169" s="13">
        <v>182</v>
      </c>
    </row>
    <row r="170" spans="2:5" ht="15.75" x14ac:dyDescent="0.25">
      <c r="B170" s="14">
        <v>136.5380033896667</v>
      </c>
      <c r="C170" s="7">
        <v>129.31393428030117</v>
      </c>
      <c r="D170" s="7">
        <v>132.92596883498393</v>
      </c>
      <c r="E170" s="12">
        <v>183</v>
      </c>
    </row>
    <row r="171" spans="2:5" ht="15.75" x14ac:dyDescent="0.25">
      <c r="B171" s="14">
        <v>137.41743955044359</v>
      </c>
      <c r="C171" s="7">
        <v>130.15993979375526</v>
      </c>
      <c r="D171" s="7">
        <v>133.78868967209942</v>
      </c>
      <c r="E171" s="12">
        <v>184</v>
      </c>
    </row>
    <row r="172" spans="2:5" ht="15.75" x14ac:dyDescent="0.25">
      <c r="B172" s="14">
        <v>138.29286092196307</v>
      </c>
      <c r="C172" s="7">
        <v>131.00290767634561</v>
      </c>
      <c r="D172" s="7">
        <v>134.64788429915433</v>
      </c>
      <c r="E172" s="12">
        <v>185</v>
      </c>
    </row>
    <row r="173" spans="2:5" ht="15.75" x14ac:dyDescent="0.25">
      <c r="B173" s="14">
        <v>139.1642448038624</v>
      </c>
      <c r="C173" s="7">
        <v>131.84281337979581</v>
      </c>
      <c r="D173" s="7">
        <v>135.50352909182911</v>
      </c>
      <c r="E173" s="12">
        <v>186</v>
      </c>
    </row>
    <row r="174" spans="2:5" ht="15.75" x14ac:dyDescent="0.25">
      <c r="B174" s="14">
        <v>140.03156970461322</v>
      </c>
      <c r="C174" s="7">
        <v>132.67963326930379</v>
      </c>
      <c r="D174" s="7">
        <v>136.35560148695851</v>
      </c>
      <c r="E174" s="12">
        <v>187</v>
      </c>
    </row>
    <row r="175" spans="2:5" ht="15.75" x14ac:dyDescent="0.25">
      <c r="B175" s="14">
        <v>140.89481531870092</v>
      </c>
      <c r="C175" s="7">
        <v>133.51334460929138</v>
      </c>
      <c r="D175" s="7">
        <v>137.20407996399615</v>
      </c>
      <c r="E175" s="12">
        <v>188</v>
      </c>
    </row>
    <row r="176" spans="2:5" ht="15.75" x14ac:dyDescent="0.25">
      <c r="B176" s="16">
        <v>141.75396250391026</v>
      </c>
      <c r="C176" s="9">
        <v>134.3439255491858</v>
      </c>
      <c r="D176" s="9">
        <v>138.04894402654804</v>
      </c>
      <c r="E176" s="13">
        <v>189</v>
      </c>
    </row>
    <row r="177" spans="2:5" ht="15.75" x14ac:dyDescent="0.25">
      <c r="B177" s="14">
        <v>142.60899325872853</v>
      </c>
      <c r="C177" s="7">
        <v>135.17135510924021</v>
      </c>
      <c r="D177" s="7">
        <v>138.89017418398436</v>
      </c>
      <c r="E177" s="12">
        <v>190</v>
      </c>
    </row>
    <row r="178" spans="2:5" ht="15.75" x14ac:dyDescent="0.25">
      <c r="B178" s="14">
        <v>143.45989069987715</v>
      </c>
      <c r="C178" s="7">
        <v>135.99561316639989</v>
      </c>
      <c r="D178" s="7">
        <v>139.72775193313851</v>
      </c>
      <c r="E178" s="12">
        <v>191</v>
      </c>
    </row>
    <row r="179" spans="2:5" ht="15.75" x14ac:dyDescent="0.25">
      <c r="B179" s="14">
        <v>144.30663903998277</v>
      </c>
      <c r="C179" s="7">
        <v>136.81668044021964</v>
      </c>
      <c r="D179" s="7">
        <v>140.56165974010122</v>
      </c>
      <c r="E179" s="12">
        <v>192</v>
      </c>
    </row>
    <row r="180" spans="2:5" ht="15.75" x14ac:dyDescent="0.25">
      <c r="B180" s="14">
        <v>145.14922356539736</v>
      </c>
      <c r="C180" s="7">
        <v>137.63453847883909</v>
      </c>
      <c r="D180" s="7">
        <v>141.39188102211824</v>
      </c>
      <c r="E180" s="12">
        <v>193</v>
      </c>
    </row>
    <row r="181" spans="2:5" ht="15.75" x14ac:dyDescent="0.25">
      <c r="B181" s="14">
        <v>145.98763061417645</v>
      </c>
      <c r="C181" s="7">
        <v>138.44916964502119</v>
      </c>
      <c r="D181" s="7">
        <v>142.21840012959882</v>
      </c>
      <c r="E181" s="12">
        <v>194</v>
      </c>
    </row>
    <row r="182" spans="2:5" ht="15.75" x14ac:dyDescent="0.25">
      <c r="B182" s="14">
        <v>146.82184755422534</v>
      </c>
      <c r="C182" s="7">
        <v>139.2605571022591</v>
      </c>
      <c r="D182" s="7">
        <v>143.04120232824221</v>
      </c>
      <c r="E182" s="12">
        <v>195</v>
      </c>
    </row>
    <row r="183" spans="2:5" ht="15.75" x14ac:dyDescent="0.25">
      <c r="B183" s="16">
        <v>147.65186276162044</v>
      </c>
      <c r="C183" s="9">
        <v>140.06868480095736</v>
      </c>
      <c r="D183" s="9">
        <v>143.8602737812889</v>
      </c>
      <c r="E183" s="13">
        <v>196</v>
      </c>
    </row>
    <row r="184" spans="2:5" ht="15.75" x14ac:dyDescent="0.25">
      <c r="B184" s="14">
        <v>148.47766559911474</v>
      </c>
      <c r="C184" s="7">
        <v>140.87353746469137</v>
      </c>
      <c r="D184" s="7">
        <v>144.67560153190306</v>
      </c>
      <c r="E184" s="12">
        <v>197</v>
      </c>
    </row>
    <row r="185" spans="2:5" ht="15.75" x14ac:dyDescent="0.25">
      <c r="B185" s="14">
        <v>149.29924639483414</v>
      </c>
      <c r="C185" s="7">
        <v>141.67510057655076</v>
      </c>
      <c r="D185" s="7">
        <v>145.48717348569247</v>
      </c>
      <c r="E185" s="12">
        <v>198</v>
      </c>
    </row>
    <row r="186" spans="2:5" ht="15.75" x14ac:dyDescent="0.25">
      <c r="B186" s="14">
        <v>150.11659642117198</v>
      </c>
      <c r="C186" s="7">
        <v>142.47336036557044</v>
      </c>
      <c r="D186" s="7">
        <v>146.29497839337122</v>
      </c>
      <c r="E186" s="12">
        <v>199</v>
      </c>
    </row>
    <row r="187" spans="2:5" ht="16.5" thickBot="1" x14ac:dyDescent="0.3">
      <c r="B187" s="17">
        <v>150.92970787388788</v>
      </c>
      <c r="C187" s="18">
        <v>143.26830379325406</v>
      </c>
      <c r="D187" s="18">
        <v>147.09900583357094</v>
      </c>
      <c r="E187" s="19">
        <v>200</v>
      </c>
    </row>
  </sheetData>
  <sheetProtection password="9871" sheet="1" objects="1" scenarios="1"/>
  <mergeCells count="3">
    <mergeCell ref="E3:E4"/>
    <mergeCell ref="B2:E2"/>
    <mergeCell ref="B3:D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AE39"/>
  <sheetViews>
    <sheetView showGridLines="0" zoomScaleNormal="100" workbookViewId="0">
      <selection activeCell="AE4" sqref="AE4"/>
    </sheetView>
  </sheetViews>
  <sheetFormatPr defaultColWidth="6.7109375" defaultRowHeight="11.25" x14ac:dyDescent="0.2"/>
  <cols>
    <col min="1" max="21" width="6.140625" style="20" customWidth="1"/>
    <col min="22" max="22" width="1.140625" style="55" customWidth="1"/>
    <col min="23" max="23" width="7.28515625" style="20" customWidth="1"/>
    <col min="24" max="24" width="6.7109375" style="20"/>
    <col min="25" max="26" width="11" style="20" bestFit="1" customWidth="1"/>
    <col min="27" max="30" width="6.7109375" style="20"/>
    <col min="31" max="31" width="7.28515625" style="20" bestFit="1" customWidth="1"/>
    <col min="32" max="16384" width="6.7109375" style="20"/>
  </cols>
  <sheetData>
    <row r="1" spans="1:31" ht="125.25" customHeight="1" x14ac:dyDescent="0.25">
      <c r="A1" s="111"/>
      <c r="B1" s="111"/>
      <c r="C1" s="111"/>
      <c r="D1" s="111"/>
      <c r="E1" s="111"/>
      <c r="F1" s="111"/>
      <c r="G1" s="111"/>
      <c r="H1" s="111"/>
      <c r="I1" s="111"/>
      <c r="J1" s="111"/>
      <c r="K1" s="111"/>
      <c r="L1" s="111"/>
      <c r="M1" s="111"/>
      <c r="N1" s="111"/>
      <c r="O1" s="111"/>
      <c r="P1" s="111"/>
      <c r="Q1" s="111"/>
      <c r="R1" s="111"/>
      <c r="S1" s="111"/>
      <c r="T1" s="136">
        <f ca="1">YEAR(TODAY())</f>
        <v>2022</v>
      </c>
      <c r="U1" s="136"/>
      <c r="V1" s="20"/>
      <c r="X1" s="55"/>
    </row>
    <row r="2" spans="1:31" ht="13.15" customHeight="1" x14ac:dyDescent="0.2">
      <c r="A2" s="138" t="s">
        <v>18</v>
      </c>
      <c r="B2" s="139"/>
      <c r="C2" s="139"/>
      <c r="D2" s="139"/>
      <c r="E2" s="139"/>
      <c r="F2" s="139"/>
      <c r="G2" s="140"/>
      <c r="H2" s="138" t="s">
        <v>26</v>
      </c>
      <c r="I2" s="139"/>
      <c r="J2" s="139"/>
      <c r="K2" s="139"/>
      <c r="L2" s="139"/>
      <c r="M2" s="139"/>
      <c r="N2" s="140"/>
      <c r="O2" s="138" t="s">
        <v>27</v>
      </c>
      <c r="P2" s="139"/>
      <c r="Q2" s="139"/>
      <c r="R2" s="139"/>
      <c r="S2" s="139"/>
      <c r="T2" s="139"/>
      <c r="U2" s="140"/>
      <c r="V2" s="24"/>
      <c r="W2" s="141" t="s">
        <v>41</v>
      </c>
      <c r="X2" s="142"/>
      <c r="Y2" s="137" t="s">
        <v>6</v>
      </c>
      <c r="Z2" s="137" t="s">
        <v>16</v>
      </c>
    </row>
    <row r="3" spans="1:31" ht="13.15" customHeight="1" x14ac:dyDescent="0.2">
      <c r="A3" s="25" t="s">
        <v>19</v>
      </c>
      <c r="B3" s="26" t="s">
        <v>20</v>
      </c>
      <c r="C3" s="26" t="s">
        <v>21</v>
      </c>
      <c r="D3" s="26" t="s">
        <v>22</v>
      </c>
      <c r="E3" s="26" t="s">
        <v>23</v>
      </c>
      <c r="F3" s="26" t="s">
        <v>24</v>
      </c>
      <c r="G3" s="27" t="s">
        <v>25</v>
      </c>
      <c r="H3" s="25" t="s">
        <v>19</v>
      </c>
      <c r="I3" s="26" t="s">
        <v>20</v>
      </c>
      <c r="J3" s="26" t="s">
        <v>21</v>
      </c>
      <c r="K3" s="26" t="s">
        <v>22</v>
      </c>
      <c r="L3" s="26" t="s">
        <v>23</v>
      </c>
      <c r="M3" s="26" t="s">
        <v>24</v>
      </c>
      <c r="N3" s="27" t="s">
        <v>25</v>
      </c>
      <c r="O3" s="25" t="s">
        <v>19</v>
      </c>
      <c r="P3" s="26" t="s">
        <v>20</v>
      </c>
      <c r="Q3" s="26" t="s">
        <v>21</v>
      </c>
      <c r="R3" s="26" t="s">
        <v>22</v>
      </c>
      <c r="S3" s="26" t="s">
        <v>23</v>
      </c>
      <c r="T3" s="26" t="s">
        <v>24</v>
      </c>
      <c r="U3" s="27" t="s">
        <v>25</v>
      </c>
      <c r="V3" s="28"/>
      <c r="W3" s="29" t="s">
        <v>5</v>
      </c>
      <c r="X3" s="29" t="s">
        <v>42</v>
      </c>
      <c r="Y3" s="137"/>
      <c r="Z3" s="137"/>
    </row>
    <row r="4" spans="1:31" ht="13.15" customHeight="1" x14ac:dyDescent="0.2">
      <c r="A4" s="30"/>
      <c r="B4" s="31"/>
      <c r="C4" s="31">
        <v>43466</v>
      </c>
      <c r="D4" s="31">
        <v>43467</v>
      </c>
      <c r="E4" s="31">
        <v>43468</v>
      </c>
      <c r="F4" s="31">
        <v>43469</v>
      </c>
      <c r="G4" s="32">
        <v>43470</v>
      </c>
      <c r="H4" s="30"/>
      <c r="I4" s="31"/>
      <c r="J4" s="31"/>
      <c r="K4" s="31"/>
      <c r="L4" s="31"/>
      <c r="M4" s="31">
        <v>43497</v>
      </c>
      <c r="N4" s="32">
        <v>43498</v>
      </c>
      <c r="O4" s="30"/>
      <c r="P4" s="31"/>
      <c r="Q4" s="31"/>
      <c r="R4" s="31"/>
      <c r="S4" s="31"/>
      <c r="T4" s="31">
        <v>43525</v>
      </c>
      <c r="U4" s="32">
        <v>43526</v>
      </c>
      <c r="V4" s="33"/>
      <c r="W4" s="34" t="s">
        <v>43</v>
      </c>
      <c r="X4" s="35" t="s">
        <v>44</v>
      </c>
      <c r="Y4" s="36" t="str">
        <f>IF('Seasonal Formulation'!P18="Don't Change","Don't Change",IFERROR(DATE(YEAR('Seasonal Formulation'!P18),MONTH('Seasonal Formulation'!P18),DAY('Seasonal Formulation'!P18)),"No Data"))</f>
        <v>Don't Change</v>
      </c>
      <c r="Z4" s="36" t="str">
        <f>IF('Seasonal Formulation'!Q18="Don't Change","Don't Change",IFERROR(DATE(YEAR('Seasonal Formulation'!Q18),MONTH('Seasonal Formulation'!Q18),DAY('Seasonal Formulation'!Q18)),"No Data"))</f>
        <v>Don't Change</v>
      </c>
      <c r="AE4" s="98"/>
    </row>
    <row r="5" spans="1:31" ht="13.15" customHeight="1" x14ac:dyDescent="0.2">
      <c r="A5" s="37">
        <v>43471</v>
      </c>
      <c r="B5" s="38">
        <v>43472</v>
      </c>
      <c r="C5" s="38">
        <v>43473</v>
      </c>
      <c r="D5" s="38">
        <v>43474</v>
      </c>
      <c r="E5" s="38">
        <v>43475</v>
      </c>
      <c r="F5" s="38">
        <v>43476</v>
      </c>
      <c r="G5" s="39">
        <v>43477</v>
      </c>
      <c r="H5" s="37">
        <v>43499</v>
      </c>
      <c r="I5" s="38">
        <v>43500</v>
      </c>
      <c r="J5" s="38">
        <v>43501</v>
      </c>
      <c r="K5" s="38">
        <v>43502</v>
      </c>
      <c r="L5" s="38">
        <v>43503</v>
      </c>
      <c r="M5" s="38">
        <v>43504</v>
      </c>
      <c r="N5" s="39">
        <v>43505</v>
      </c>
      <c r="O5" s="37">
        <v>43527</v>
      </c>
      <c r="P5" s="38">
        <v>43528</v>
      </c>
      <c r="Q5" s="38">
        <v>43529</v>
      </c>
      <c r="R5" s="38">
        <v>43530</v>
      </c>
      <c r="S5" s="38">
        <v>43531</v>
      </c>
      <c r="T5" s="38">
        <v>43532</v>
      </c>
      <c r="U5" s="39">
        <v>43533</v>
      </c>
      <c r="V5" s="33"/>
      <c r="W5" s="34" t="s">
        <v>45</v>
      </c>
      <c r="X5" s="40" t="s">
        <v>44</v>
      </c>
      <c r="Y5" s="36" t="str">
        <f>IF('Seasonal Formulation'!P19="Don't Change","Don't Change",IFERROR(DATE(YEAR('Seasonal Formulation'!P19),MONTH('Seasonal Formulation'!P19),DAY('Seasonal Formulation'!P19)),"No Data"))</f>
        <v>Don't Change</v>
      </c>
      <c r="Z5" s="36" t="str">
        <f>IF('Seasonal Formulation'!Q19="Don't Change","Don't Change",IFERROR(DATE(YEAR('Seasonal Formulation'!Q19),MONTH('Seasonal Formulation'!Q19),DAY('Seasonal Formulation'!Q19)),"No Data"))</f>
        <v>Don't Change</v>
      </c>
    </row>
    <row r="6" spans="1:31" ht="13.15" customHeight="1" x14ac:dyDescent="0.2">
      <c r="A6" s="37">
        <v>43478</v>
      </c>
      <c r="B6" s="38">
        <v>43479</v>
      </c>
      <c r="C6" s="38">
        <v>43480</v>
      </c>
      <c r="D6" s="38">
        <v>43481</v>
      </c>
      <c r="E6" s="38">
        <v>43482</v>
      </c>
      <c r="F6" s="38">
        <v>43483</v>
      </c>
      <c r="G6" s="39">
        <v>43484</v>
      </c>
      <c r="H6" s="37">
        <v>43506</v>
      </c>
      <c r="I6" s="38">
        <v>43507</v>
      </c>
      <c r="J6" s="38">
        <v>43508</v>
      </c>
      <c r="K6" s="38">
        <v>43509</v>
      </c>
      <c r="L6" s="38">
        <v>43510</v>
      </c>
      <c r="M6" s="38">
        <v>43511</v>
      </c>
      <c r="N6" s="39">
        <v>43512</v>
      </c>
      <c r="O6" s="37">
        <v>43534</v>
      </c>
      <c r="P6" s="38">
        <v>43535</v>
      </c>
      <c r="Q6" s="38">
        <v>43536</v>
      </c>
      <c r="R6" s="38">
        <v>43537</v>
      </c>
      <c r="S6" s="38">
        <v>43538</v>
      </c>
      <c r="T6" s="38">
        <v>43539</v>
      </c>
      <c r="U6" s="39">
        <v>43540</v>
      </c>
      <c r="V6" s="33"/>
      <c r="W6" s="34" t="s">
        <v>46</v>
      </c>
      <c r="X6" s="41" t="s">
        <v>44</v>
      </c>
      <c r="Y6" s="36">
        <f>IF('Seasonal Formulation'!P20="Don't Change","Don't Change",IFERROR(DATE(YEAR('Seasonal Formulation'!P20),MONTH('Seasonal Formulation'!P20),DAY('Seasonal Formulation'!P20)),"No Data"))</f>
        <v>44157</v>
      </c>
      <c r="Z6" s="36">
        <f>IF('Seasonal Formulation'!Q20="Don't Change","Don't Change",IFERROR(DATE(YEAR('Seasonal Formulation'!Q20),MONTH('Seasonal Formulation'!Q20),DAY('Seasonal Formulation'!Q20)),"No Data"))</f>
        <v>44234</v>
      </c>
    </row>
    <row r="7" spans="1:31" ht="13.15" customHeight="1" x14ac:dyDescent="0.2">
      <c r="A7" s="37">
        <v>43485</v>
      </c>
      <c r="B7" s="38">
        <v>43486</v>
      </c>
      <c r="C7" s="38">
        <v>43487</v>
      </c>
      <c r="D7" s="38">
        <v>43488</v>
      </c>
      <c r="E7" s="38">
        <v>43489</v>
      </c>
      <c r="F7" s="38">
        <v>43490</v>
      </c>
      <c r="G7" s="39">
        <v>43491</v>
      </c>
      <c r="H7" s="37">
        <v>43513</v>
      </c>
      <c r="I7" s="38">
        <v>43514</v>
      </c>
      <c r="J7" s="38">
        <v>43515</v>
      </c>
      <c r="K7" s="38">
        <v>43516</v>
      </c>
      <c r="L7" s="38">
        <v>43517</v>
      </c>
      <c r="M7" s="38">
        <v>43518</v>
      </c>
      <c r="N7" s="39">
        <v>43519</v>
      </c>
      <c r="O7" s="37">
        <v>43541</v>
      </c>
      <c r="P7" s="38">
        <v>43542</v>
      </c>
      <c r="Q7" s="38">
        <v>43543</v>
      </c>
      <c r="R7" s="38">
        <v>43544</v>
      </c>
      <c r="S7" s="38">
        <v>43545</v>
      </c>
      <c r="T7" s="38">
        <v>43546</v>
      </c>
      <c r="U7" s="39">
        <v>43547</v>
      </c>
      <c r="V7" s="33"/>
      <c r="W7" s="34" t="s">
        <v>47</v>
      </c>
      <c r="X7" s="42" t="s">
        <v>44</v>
      </c>
      <c r="Y7" s="36">
        <f>IF('Seasonal Formulation'!P21="Don't Change","Don't Change",IFERROR(DATE(YEAR('Seasonal Formulation'!P21),MONTH('Seasonal Formulation'!P21),DAY('Seasonal Formulation'!P21)),"No Data"))</f>
        <v>44190</v>
      </c>
      <c r="Z7" s="36">
        <f>IF('Seasonal Formulation'!Q21="Don't Change","Don't Change",IFERROR(DATE(YEAR('Seasonal Formulation'!Q21),MONTH('Seasonal Formulation'!Q21),DAY('Seasonal Formulation'!Q21)),"No Data"))</f>
        <v>44267</v>
      </c>
    </row>
    <row r="8" spans="1:31" ht="13.15" customHeight="1" x14ac:dyDescent="0.2">
      <c r="A8" s="37">
        <v>43492</v>
      </c>
      <c r="B8" s="38">
        <v>43493</v>
      </c>
      <c r="C8" s="38">
        <v>43494</v>
      </c>
      <c r="D8" s="38">
        <v>43495</v>
      </c>
      <c r="E8" s="38">
        <v>43496</v>
      </c>
      <c r="F8" s="43"/>
      <c r="G8" s="44"/>
      <c r="H8" s="37">
        <v>43520</v>
      </c>
      <c r="I8" s="38">
        <v>43521</v>
      </c>
      <c r="J8" s="38">
        <v>43522</v>
      </c>
      <c r="K8" s="38">
        <v>43523</v>
      </c>
      <c r="L8" s="38">
        <v>43524</v>
      </c>
      <c r="M8" s="43"/>
      <c r="N8" s="44"/>
      <c r="O8" s="37">
        <v>43548</v>
      </c>
      <c r="P8" s="38">
        <v>43549</v>
      </c>
      <c r="Q8" s="38">
        <v>43550</v>
      </c>
      <c r="R8" s="38">
        <v>43551</v>
      </c>
      <c r="S8" s="38">
        <v>43552</v>
      </c>
      <c r="T8" s="38">
        <v>43553</v>
      </c>
      <c r="U8" s="39">
        <v>43554</v>
      </c>
      <c r="V8" s="33"/>
      <c r="W8" s="34" t="s">
        <v>48</v>
      </c>
      <c r="X8" s="45" t="s">
        <v>44</v>
      </c>
      <c r="Y8" s="36">
        <f>IF('Seasonal Formulation'!P22="Don't Change","Don't Change",IFERROR(DATE(YEAR('Seasonal Formulation'!P22),MONTH('Seasonal Formulation'!P22),DAY('Seasonal Formulation'!P22)),"No Data"))</f>
        <v>44211</v>
      </c>
      <c r="Z8" s="36">
        <f>IF('Seasonal Formulation'!Q22="Don't Change","Don't Change",IFERROR(DATE(YEAR('Seasonal Formulation'!Q22),MONTH('Seasonal Formulation'!Q22),DAY('Seasonal Formulation'!Q22)),"No Data"))</f>
        <v>44288</v>
      </c>
    </row>
    <row r="9" spans="1:31" ht="13.15" customHeight="1" x14ac:dyDescent="0.2">
      <c r="A9" s="37"/>
      <c r="B9" s="38"/>
      <c r="C9" s="38"/>
      <c r="D9" s="38"/>
      <c r="E9" s="38"/>
      <c r="F9" s="43"/>
      <c r="G9" s="44"/>
      <c r="H9" s="37"/>
      <c r="I9" s="38"/>
      <c r="J9" s="38"/>
      <c r="K9" s="38"/>
      <c r="L9" s="38"/>
      <c r="M9" s="43"/>
      <c r="N9" s="44"/>
      <c r="O9" s="37">
        <v>43555</v>
      </c>
      <c r="P9" s="38"/>
      <c r="Q9" s="38"/>
      <c r="R9" s="38"/>
      <c r="S9" s="38"/>
      <c r="T9" s="43"/>
      <c r="U9" s="44"/>
      <c r="V9" s="28"/>
      <c r="W9" s="34" t="s">
        <v>49</v>
      </c>
      <c r="X9" s="46" t="s">
        <v>44</v>
      </c>
      <c r="Y9" s="36">
        <f>IF('Seasonal Formulation'!P23="Don't Change","Don't Change",IFERROR(DATE(YEAR('Seasonal Formulation'!P23),MONTH('Seasonal Formulation'!P23),DAY('Seasonal Formulation'!P23)),"No Data"))</f>
        <v>44242</v>
      </c>
      <c r="Z9" s="36">
        <f>IF('Seasonal Formulation'!Q23="Don't Change","Don't Change",IFERROR(DATE(YEAR('Seasonal Formulation'!Q23),MONTH('Seasonal Formulation'!Q23),DAY('Seasonal Formulation'!Q23)),"No Data"))</f>
        <v>44340</v>
      </c>
    </row>
    <row r="10" spans="1:31" ht="13.15" customHeight="1" x14ac:dyDescent="0.2">
      <c r="A10" s="138" t="s">
        <v>28</v>
      </c>
      <c r="B10" s="139"/>
      <c r="C10" s="139"/>
      <c r="D10" s="139"/>
      <c r="E10" s="139"/>
      <c r="F10" s="139"/>
      <c r="G10" s="140"/>
      <c r="H10" s="138" t="s">
        <v>29</v>
      </c>
      <c r="I10" s="139"/>
      <c r="J10" s="139"/>
      <c r="K10" s="139"/>
      <c r="L10" s="139"/>
      <c r="M10" s="139"/>
      <c r="N10" s="140"/>
      <c r="O10" s="138" t="s">
        <v>30</v>
      </c>
      <c r="P10" s="139"/>
      <c r="Q10" s="139"/>
      <c r="R10" s="139"/>
      <c r="S10" s="139"/>
      <c r="T10" s="139"/>
      <c r="U10" s="140"/>
      <c r="V10" s="24"/>
      <c r="W10" s="34" t="s">
        <v>50</v>
      </c>
      <c r="X10" s="47" t="s">
        <v>44</v>
      </c>
      <c r="Y10" s="36" t="str">
        <f>IF('Seasonal Formulation'!P24="Don't Change","Don't Change",IFERROR(DATE(YEAR('Seasonal Formulation'!P24),MONTH('Seasonal Formulation'!P24),DAY('Seasonal Formulation'!P24)),"No Data"))</f>
        <v>No Data</v>
      </c>
      <c r="Z10" s="36" t="str">
        <f>IF('Seasonal Formulation'!Q24="Don't Change","Don't Change",IFERROR(DATE(YEAR('Seasonal Formulation'!Q24),MONTH('Seasonal Formulation'!Q24),DAY('Seasonal Formulation'!Q24)),"No Data"))</f>
        <v>No Data</v>
      </c>
    </row>
    <row r="11" spans="1:31" ht="13.15" customHeight="1" x14ac:dyDescent="0.2">
      <c r="A11" s="25" t="s">
        <v>19</v>
      </c>
      <c r="B11" s="26" t="s">
        <v>20</v>
      </c>
      <c r="C11" s="26" t="s">
        <v>21</v>
      </c>
      <c r="D11" s="26" t="s">
        <v>22</v>
      </c>
      <c r="E11" s="26" t="s">
        <v>23</v>
      </c>
      <c r="F11" s="26" t="s">
        <v>24</v>
      </c>
      <c r="G11" s="27" t="s">
        <v>25</v>
      </c>
      <c r="H11" s="25" t="s">
        <v>19</v>
      </c>
      <c r="I11" s="26" t="s">
        <v>20</v>
      </c>
      <c r="J11" s="26" t="s">
        <v>21</v>
      </c>
      <c r="K11" s="26" t="s">
        <v>22</v>
      </c>
      <c r="L11" s="26" t="s">
        <v>23</v>
      </c>
      <c r="M11" s="26" t="s">
        <v>24</v>
      </c>
      <c r="N11" s="27" t="s">
        <v>25</v>
      </c>
      <c r="O11" s="25" t="s">
        <v>19</v>
      </c>
      <c r="P11" s="26" t="s">
        <v>20</v>
      </c>
      <c r="Q11" s="26" t="s">
        <v>21</v>
      </c>
      <c r="R11" s="26" t="s">
        <v>22</v>
      </c>
      <c r="S11" s="26" t="s">
        <v>23</v>
      </c>
      <c r="T11" s="26" t="s">
        <v>24</v>
      </c>
      <c r="U11" s="27" t="s">
        <v>25</v>
      </c>
      <c r="V11" s="28"/>
      <c r="W11" s="34" t="s">
        <v>51</v>
      </c>
      <c r="X11" s="48" t="s">
        <v>44</v>
      </c>
      <c r="Y11" s="36" t="str">
        <f>IF('Seasonal Formulation'!P25="Don't Change","Don't Change",IFERROR(DATE(YEAR('Seasonal Formulation'!P25),MONTH('Seasonal Formulation'!P25),DAY('Seasonal Formulation'!P25)),"No Data"))</f>
        <v>No Data</v>
      </c>
      <c r="Z11" s="36" t="str">
        <f>IF('Seasonal Formulation'!Q25="Don't Change","Don't Change",IFERROR(DATE(YEAR('Seasonal Formulation'!Q25),MONTH('Seasonal Formulation'!Q25),DAY('Seasonal Formulation'!Q25)),"No Data"))</f>
        <v>No Data</v>
      </c>
    </row>
    <row r="12" spans="1:31" ht="13.15" customHeight="1" x14ac:dyDescent="0.2">
      <c r="A12" s="30"/>
      <c r="B12" s="31">
        <v>43556</v>
      </c>
      <c r="C12" s="31">
        <v>43557</v>
      </c>
      <c r="D12" s="31">
        <v>43558</v>
      </c>
      <c r="E12" s="31">
        <v>43559</v>
      </c>
      <c r="F12" s="31">
        <v>43560</v>
      </c>
      <c r="G12" s="32">
        <v>43561</v>
      </c>
      <c r="H12" s="30"/>
      <c r="I12" s="31"/>
      <c r="J12" s="31"/>
      <c r="K12" s="31">
        <v>43586</v>
      </c>
      <c r="L12" s="31">
        <v>43587</v>
      </c>
      <c r="M12" s="31">
        <v>43588</v>
      </c>
      <c r="N12" s="32">
        <v>43589</v>
      </c>
      <c r="O12" s="30"/>
      <c r="P12" s="31"/>
      <c r="Q12" s="31"/>
      <c r="R12" s="31"/>
      <c r="S12" s="31"/>
      <c r="T12" s="31"/>
      <c r="U12" s="32">
        <v>43617</v>
      </c>
      <c r="V12" s="33"/>
      <c r="W12" s="34" t="s">
        <v>52</v>
      </c>
      <c r="X12" s="49" t="s">
        <v>44</v>
      </c>
      <c r="Y12" s="36" t="str">
        <f>IF('Seasonal Formulation'!P26="Don't Change","Don't Change",IFERROR(DATE(YEAR('Seasonal Formulation'!P26),MONTH('Seasonal Formulation'!P26),DAY('Seasonal Formulation'!P26)),"No Data"))</f>
        <v>No Data</v>
      </c>
      <c r="Z12" s="36" t="str">
        <f>IF('Seasonal Formulation'!Q26="Don't Change","Don't Change",IFERROR(DATE(YEAR('Seasonal Formulation'!Q26),MONTH('Seasonal Formulation'!Q26),DAY('Seasonal Formulation'!Q26)),"No Data"))</f>
        <v>No Data</v>
      </c>
    </row>
    <row r="13" spans="1:31" ht="13.15" customHeight="1" x14ac:dyDescent="0.2">
      <c r="A13" s="37">
        <v>43562</v>
      </c>
      <c r="B13" s="38">
        <v>43563</v>
      </c>
      <c r="C13" s="38">
        <v>43564</v>
      </c>
      <c r="D13" s="38">
        <v>43565</v>
      </c>
      <c r="E13" s="38">
        <v>43566</v>
      </c>
      <c r="F13" s="38">
        <v>43567</v>
      </c>
      <c r="G13" s="39">
        <v>43568</v>
      </c>
      <c r="H13" s="37">
        <v>43590</v>
      </c>
      <c r="I13" s="38">
        <v>43591</v>
      </c>
      <c r="J13" s="38">
        <v>43592</v>
      </c>
      <c r="K13" s="38">
        <v>43959</v>
      </c>
      <c r="L13" s="38">
        <v>43594</v>
      </c>
      <c r="M13" s="38">
        <v>43595</v>
      </c>
      <c r="N13" s="39">
        <v>43596</v>
      </c>
      <c r="O13" s="37">
        <v>43618</v>
      </c>
      <c r="P13" s="38">
        <v>43619</v>
      </c>
      <c r="Q13" s="38">
        <v>43620</v>
      </c>
      <c r="R13" s="38">
        <v>43621</v>
      </c>
      <c r="S13" s="38">
        <v>43622</v>
      </c>
      <c r="T13" s="38">
        <v>43623</v>
      </c>
      <c r="U13" s="39">
        <v>43624</v>
      </c>
      <c r="V13" s="33"/>
      <c r="W13" s="50"/>
      <c r="X13" s="51"/>
      <c r="Y13" s="52"/>
      <c r="Z13" s="52"/>
    </row>
    <row r="14" spans="1:31" ht="13.15" customHeight="1" x14ac:dyDescent="0.2">
      <c r="A14" s="37">
        <v>43569</v>
      </c>
      <c r="B14" s="38">
        <v>43570</v>
      </c>
      <c r="C14" s="38">
        <v>43571</v>
      </c>
      <c r="D14" s="38">
        <v>43572</v>
      </c>
      <c r="E14" s="38">
        <v>43573</v>
      </c>
      <c r="F14" s="38">
        <v>43574</v>
      </c>
      <c r="G14" s="39">
        <v>43575</v>
      </c>
      <c r="H14" s="37">
        <v>43597</v>
      </c>
      <c r="I14" s="38">
        <v>43598</v>
      </c>
      <c r="J14" s="38">
        <v>43599</v>
      </c>
      <c r="K14" s="38">
        <v>43600</v>
      </c>
      <c r="L14" s="38">
        <v>43601</v>
      </c>
      <c r="M14" s="38">
        <v>43602</v>
      </c>
      <c r="N14" s="39">
        <v>43603</v>
      </c>
      <c r="O14" s="37">
        <v>43625</v>
      </c>
      <c r="P14" s="38">
        <v>43626</v>
      </c>
      <c r="Q14" s="38">
        <v>43627</v>
      </c>
      <c r="R14" s="38">
        <v>43628</v>
      </c>
      <c r="S14" s="38">
        <v>43629</v>
      </c>
      <c r="T14" s="38">
        <v>43630</v>
      </c>
      <c r="U14" s="39">
        <v>43631</v>
      </c>
      <c r="V14" s="33"/>
      <c r="W14" s="50"/>
      <c r="X14" s="53"/>
      <c r="Y14" s="52"/>
      <c r="Z14" s="52"/>
    </row>
    <row r="15" spans="1:31" ht="13.15" customHeight="1" x14ac:dyDescent="0.2">
      <c r="A15" s="37">
        <v>43576</v>
      </c>
      <c r="B15" s="38">
        <v>43577</v>
      </c>
      <c r="C15" s="38">
        <v>43578</v>
      </c>
      <c r="D15" s="38">
        <v>43579</v>
      </c>
      <c r="E15" s="38">
        <v>43580</v>
      </c>
      <c r="F15" s="38">
        <v>43581</v>
      </c>
      <c r="G15" s="39">
        <v>43582</v>
      </c>
      <c r="H15" s="37">
        <v>43604</v>
      </c>
      <c r="I15" s="38">
        <v>43605</v>
      </c>
      <c r="J15" s="38">
        <v>43606</v>
      </c>
      <c r="K15" s="38">
        <v>43607</v>
      </c>
      <c r="L15" s="38">
        <v>43608</v>
      </c>
      <c r="M15" s="38">
        <v>43609</v>
      </c>
      <c r="N15" s="39">
        <v>43610</v>
      </c>
      <c r="O15" s="37">
        <v>43632</v>
      </c>
      <c r="P15" s="38">
        <v>43633</v>
      </c>
      <c r="Q15" s="38">
        <v>43634</v>
      </c>
      <c r="R15" s="38">
        <v>43635</v>
      </c>
      <c r="S15" s="38">
        <v>43636</v>
      </c>
      <c r="T15" s="38">
        <v>43637</v>
      </c>
      <c r="U15" s="39">
        <v>43638</v>
      </c>
      <c r="V15" s="33"/>
      <c r="W15" s="50"/>
      <c r="X15" s="51"/>
      <c r="Y15" s="52"/>
      <c r="Z15" s="52"/>
    </row>
    <row r="16" spans="1:31" ht="13.15" customHeight="1" x14ac:dyDescent="0.2">
      <c r="A16" s="37">
        <v>43583</v>
      </c>
      <c r="B16" s="38">
        <v>43584</v>
      </c>
      <c r="C16" s="38">
        <v>43585</v>
      </c>
      <c r="D16" s="38"/>
      <c r="E16" s="38"/>
      <c r="F16" s="43"/>
      <c r="G16" s="44"/>
      <c r="H16" s="37">
        <v>43611</v>
      </c>
      <c r="I16" s="38">
        <v>43612</v>
      </c>
      <c r="J16" s="38">
        <v>43613</v>
      </c>
      <c r="K16" s="38">
        <v>43614</v>
      </c>
      <c r="L16" s="38">
        <v>43615</v>
      </c>
      <c r="M16" s="38">
        <v>43616</v>
      </c>
      <c r="N16" s="44"/>
      <c r="O16" s="37">
        <v>43639</v>
      </c>
      <c r="P16" s="38">
        <v>43640</v>
      </c>
      <c r="Q16" s="38">
        <v>43641</v>
      </c>
      <c r="R16" s="38">
        <v>43642</v>
      </c>
      <c r="S16" s="38">
        <v>43643</v>
      </c>
      <c r="T16" s="38">
        <v>43644</v>
      </c>
      <c r="U16" s="39">
        <v>43645</v>
      </c>
      <c r="V16" s="33"/>
      <c r="W16" s="21"/>
      <c r="X16" s="54"/>
    </row>
    <row r="17" spans="1:25" ht="13.15" customHeight="1" x14ac:dyDescent="0.2">
      <c r="A17" s="37"/>
      <c r="B17" s="38"/>
      <c r="C17" s="38"/>
      <c r="D17" s="38"/>
      <c r="E17" s="38"/>
      <c r="F17" s="43"/>
      <c r="G17" s="44"/>
      <c r="H17" s="37"/>
      <c r="I17" s="38"/>
      <c r="J17" s="38"/>
      <c r="K17" s="38"/>
      <c r="L17" s="38"/>
      <c r="M17" s="43"/>
      <c r="N17" s="44"/>
      <c r="O17" s="37">
        <v>43646</v>
      </c>
      <c r="P17" s="38"/>
      <c r="Q17" s="38"/>
      <c r="R17" s="38"/>
      <c r="S17" s="38"/>
      <c r="T17" s="43"/>
      <c r="U17" s="44"/>
      <c r="V17" s="28"/>
      <c r="W17" s="21"/>
      <c r="X17" s="21"/>
    </row>
    <row r="18" spans="1:25" ht="13.15" customHeight="1" x14ac:dyDescent="0.2">
      <c r="A18" s="138" t="s">
        <v>31</v>
      </c>
      <c r="B18" s="139"/>
      <c r="C18" s="139"/>
      <c r="D18" s="139"/>
      <c r="E18" s="139"/>
      <c r="F18" s="139"/>
      <c r="G18" s="140"/>
      <c r="H18" s="138" t="s">
        <v>32</v>
      </c>
      <c r="I18" s="139"/>
      <c r="J18" s="139"/>
      <c r="K18" s="139"/>
      <c r="L18" s="139"/>
      <c r="M18" s="139"/>
      <c r="N18" s="140"/>
      <c r="O18" s="138" t="s">
        <v>33</v>
      </c>
      <c r="P18" s="139"/>
      <c r="Q18" s="139"/>
      <c r="R18" s="139"/>
      <c r="S18" s="139"/>
      <c r="T18" s="139"/>
      <c r="U18" s="140"/>
      <c r="V18" s="24"/>
      <c r="W18" s="22"/>
      <c r="X18" s="22"/>
      <c r="Y18" s="55"/>
    </row>
    <row r="19" spans="1:25" ht="13.15" customHeight="1" x14ac:dyDescent="0.2">
      <c r="A19" s="25" t="s">
        <v>19</v>
      </c>
      <c r="B19" s="26" t="s">
        <v>20</v>
      </c>
      <c r="C19" s="26" t="s">
        <v>21</v>
      </c>
      <c r="D19" s="26" t="s">
        <v>22</v>
      </c>
      <c r="E19" s="26" t="s">
        <v>23</v>
      </c>
      <c r="F19" s="26" t="s">
        <v>24</v>
      </c>
      <c r="G19" s="27" t="s">
        <v>25</v>
      </c>
      <c r="H19" s="25" t="s">
        <v>19</v>
      </c>
      <c r="I19" s="26" t="s">
        <v>20</v>
      </c>
      <c r="J19" s="26" t="s">
        <v>21</v>
      </c>
      <c r="K19" s="26" t="s">
        <v>22</v>
      </c>
      <c r="L19" s="26" t="s">
        <v>23</v>
      </c>
      <c r="M19" s="26" t="s">
        <v>24</v>
      </c>
      <c r="N19" s="27" t="s">
        <v>25</v>
      </c>
      <c r="O19" s="25" t="s">
        <v>19</v>
      </c>
      <c r="P19" s="26" t="s">
        <v>20</v>
      </c>
      <c r="Q19" s="26" t="s">
        <v>21</v>
      </c>
      <c r="R19" s="26" t="s">
        <v>22</v>
      </c>
      <c r="S19" s="26" t="s">
        <v>23</v>
      </c>
      <c r="T19" s="26" t="s">
        <v>24</v>
      </c>
      <c r="U19" s="27" t="s">
        <v>25</v>
      </c>
      <c r="V19" s="28"/>
      <c r="W19" s="24"/>
      <c r="X19" s="24"/>
    </row>
    <row r="20" spans="1:25" ht="13.15" customHeight="1" x14ac:dyDescent="0.2">
      <c r="A20" s="30"/>
      <c r="B20" s="31">
        <v>43647</v>
      </c>
      <c r="C20" s="31">
        <v>43648</v>
      </c>
      <c r="D20" s="31">
        <v>43649</v>
      </c>
      <c r="E20" s="31">
        <v>43650</v>
      </c>
      <c r="F20" s="31">
        <v>43651</v>
      </c>
      <c r="G20" s="32">
        <v>43652</v>
      </c>
      <c r="H20" s="30"/>
      <c r="I20" s="31"/>
      <c r="J20" s="31"/>
      <c r="K20" s="31"/>
      <c r="L20" s="31">
        <v>43678</v>
      </c>
      <c r="M20" s="31">
        <v>43679</v>
      </c>
      <c r="N20" s="32">
        <v>43680</v>
      </c>
      <c r="O20" s="37">
        <v>43709</v>
      </c>
      <c r="P20" s="31">
        <v>43710</v>
      </c>
      <c r="Q20" s="31">
        <v>43711</v>
      </c>
      <c r="R20" s="31">
        <v>43712</v>
      </c>
      <c r="S20" s="31">
        <v>43713</v>
      </c>
      <c r="T20" s="31">
        <v>43714</v>
      </c>
      <c r="U20" s="32">
        <v>43715</v>
      </c>
      <c r="V20" s="38">
        <v>43716</v>
      </c>
      <c r="W20" s="22"/>
      <c r="X20" s="22"/>
    </row>
    <row r="21" spans="1:25" ht="13.15" customHeight="1" x14ac:dyDescent="0.2">
      <c r="A21" s="37">
        <v>43653</v>
      </c>
      <c r="B21" s="38">
        <v>43654</v>
      </c>
      <c r="C21" s="38">
        <v>43655</v>
      </c>
      <c r="D21" s="38">
        <v>43656</v>
      </c>
      <c r="E21" s="38">
        <v>43657</v>
      </c>
      <c r="F21" s="38">
        <v>43658</v>
      </c>
      <c r="G21" s="39">
        <v>43659</v>
      </c>
      <c r="H21" s="37">
        <v>43681</v>
      </c>
      <c r="I21" s="38">
        <v>43682</v>
      </c>
      <c r="J21" s="38">
        <v>43683</v>
      </c>
      <c r="K21" s="38">
        <v>43684</v>
      </c>
      <c r="L21" s="38">
        <v>43685</v>
      </c>
      <c r="M21" s="38">
        <v>43686</v>
      </c>
      <c r="N21" s="39">
        <v>43687</v>
      </c>
      <c r="O21" s="37">
        <v>43716</v>
      </c>
      <c r="P21" s="38">
        <v>44083</v>
      </c>
      <c r="Q21" s="38">
        <v>43718</v>
      </c>
      <c r="R21" s="38">
        <v>43719</v>
      </c>
      <c r="S21" s="38">
        <v>43720</v>
      </c>
      <c r="T21" s="38">
        <v>43721</v>
      </c>
      <c r="U21" s="39">
        <v>43722</v>
      </c>
      <c r="V21" s="33"/>
      <c r="W21" s="21"/>
      <c r="X21" s="21"/>
    </row>
    <row r="22" spans="1:25" ht="13.15" customHeight="1" x14ac:dyDescent="0.2">
      <c r="A22" s="37">
        <v>43660</v>
      </c>
      <c r="B22" s="38">
        <v>43661</v>
      </c>
      <c r="C22" s="38">
        <v>43662</v>
      </c>
      <c r="D22" s="38">
        <v>43663</v>
      </c>
      <c r="E22" s="38">
        <v>43664</v>
      </c>
      <c r="F22" s="38">
        <v>43665</v>
      </c>
      <c r="G22" s="39">
        <v>43666</v>
      </c>
      <c r="H22" s="37">
        <v>43688</v>
      </c>
      <c r="I22" s="38">
        <v>43689</v>
      </c>
      <c r="J22" s="38">
        <v>43690</v>
      </c>
      <c r="K22" s="38">
        <v>43691</v>
      </c>
      <c r="L22" s="38">
        <v>43692</v>
      </c>
      <c r="M22" s="38">
        <v>43693</v>
      </c>
      <c r="N22" s="39">
        <v>43694</v>
      </c>
      <c r="O22" s="37">
        <v>43723</v>
      </c>
      <c r="P22" s="38">
        <v>43724</v>
      </c>
      <c r="Q22" s="38">
        <v>43725</v>
      </c>
      <c r="R22" s="38">
        <v>43726</v>
      </c>
      <c r="S22" s="38">
        <v>43727</v>
      </c>
      <c r="T22" s="38">
        <v>43728</v>
      </c>
      <c r="U22" s="39">
        <v>43729</v>
      </c>
      <c r="V22" s="33"/>
      <c r="W22" s="21"/>
      <c r="X22" s="21"/>
    </row>
    <row r="23" spans="1:25" ht="13.15" customHeight="1" x14ac:dyDescent="0.2">
      <c r="A23" s="37">
        <v>43667</v>
      </c>
      <c r="B23" s="38">
        <v>43668</v>
      </c>
      <c r="C23" s="38">
        <v>43669</v>
      </c>
      <c r="D23" s="38">
        <v>43670</v>
      </c>
      <c r="E23" s="38">
        <v>43671</v>
      </c>
      <c r="F23" s="38">
        <v>43672</v>
      </c>
      <c r="G23" s="39">
        <v>43673</v>
      </c>
      <c r="H23" s="37">
        <v>43695</v>
      </c>
      <c r="I23" s="38">
        <v>43696</v>
      </c>
      <c r="J23" s="38">
        <v>43697</v>
      </c>
      <c r="K23" s="38">
        <v>43698</v>
      </c>
      <c r="L23" s="38">
        <v>43699</v>
      </c>
      <c r="M23" s="38">
        <v>43700</v>
      </c>
      <c r="N23" s="39">
        <v>43701</v>
      </c>
      <c r="O23" s="37">
        <v>43730</v>
      </c>
      <c r="P23" s="38">
        <v>43731</v>
      </c>
      <c r="Q23" s="38">
        <v>43732</v>
      </c>
      <c r="R23" s="38">
        <v>43733</v>
      </c>
      <c r="S23" s="38">
        <v>43734</v>
      </c>
      <c r="T23" s="38">
        <v>43735</v>
      </c>
      <c r="U23" s="39">
        <v>43736</v>
      </c>
      <c r="V23" s="33"/>
      <c r="W23" s="21"/>
      <c r="X23" s="21"/>
    </row>
    <row r="24" spans="1:25" ht="13.15" customHeight="1" x14ac:dyDescent="0.2">
      <c r="A24" s="37">
        <v>43674</v>
      </c>
      <c r="B24" s="38">
        <v>43675</v>
      </c>
      <c r="C24" s="38">
        <v>43676</v>
      </c>
      <c r="D24" s="38">
        <v>43677</v>
      </c>
      <c r="E24" s="38"/>
      <c r="F24" s="43"/>
      <c r="G24" s="44"/>
      <c r="H24" s="37">
        <v>43702</v>
      </c>
      <c r="I24" s="38">
        <v>43703</v>
      </c>
      <c r="J24" s="38">
        <v>43704</v>
      </c>
      <c r="K24" s="38">
        <v>43705</v>
      </c>
      <c r="L24" s="38">
        <v>43706</v>
      </c>
      <c r="M24" s="38">
        <v>43707</v>
      </c>
      <c r="N24" s="38">
        <v>43708</v>
      </c>
      <c r="O24" s="58">
        <v>43737</v>
      </c>
      <c r="P24" s="59">
        <v>43738</v>
      </c>
      <c r="Q24" s="59"/>
      <c r="R24" s="59"/>
      <c r="S24" s="59"/>
      <c r="T24" s="59"/>
      <c r="U24" s="99"/>
      <c r="V24" s="33"/>
      <c r="W24" s="21"/>
      <c r="X24" s="21"/>
    </row>
    <row r="25" spans="1:25" ht="13.15" customHeight="1" x14ac:dyDescent="0.2">
      <c r="A25" s="138" t="s">
        <v>34</v>
      </c>
      <c r="B25" s="139"/>
      <c r="C25" s="139"/>
      <c r="D25" s="139"/>
      <c r="E25" s="139"/>
      <c r="F25" s="139"/>
      <c r="G25" s="140"/>
      <c r="H25" s="138" t="s">
        <v>35</v>
      </c>
      <c r="I25" s="139"/>
      <c r="J25" s="139"/>
      <c r="K25" s="139"/>
      <c r="L25" s="139"/>
      <c r="M25" s="139"/>
      <c r="N25" s="140"/>
      <c r="O25" s="138" t="s">
        <v>36</v>
      </c>
      <c r="P25" s="139"/>
      <c r="Q25" s="139"/>
      <c r="R25" s="139"/>
      <c r="S25" s="139"/>
      <c r="T25" s="139"/>
      <c r="U25" s="140"/>
      <c r="V25" s="24"/>
      <c r="W25" s="22"/>
      <c r="X25" s="22"/>
    </row>
    <row r="26" spans="1:25" ht="13.15" customHeight="1" x14ac:dyDescent="0.2">
      <c r="A26" s="25" t="s">
        <v>19</v>
      </c>
      <c r="B26" s="26" t="s">
        <v>20</v>
      </c>
      <c r="C26" s="26" t="s">
        <v>21</v>
      </c>
      <c r="D26" s="26" t="s">
        <v>22</v>
      </c>
      <c r="E26" s="26" t="s">
        <v>23</v>
      </c>
      <c r="F26" s="26" t="s">
        <v>24</v>
      </c>
      <c r="G26" s="27" t="s">
        <v>25</v>
      </c>
      <c r="H26" s="25" t="s">
        <v>19</v>
      </c>
      <c r="I26" s="26" t="s">
        <v>20</v>
      </c>
      <c r="J26" s="26" t="s">
        <v>21</v>
      </c>
      <c r="K26" s="26" t="s">
        <v>22</v>
      </c>
      <c r="L26" s="26" t="s">
        <v>23</v>
      </c>
      <c r="M26" s="26" t="s">
        <v>24</v>
      </c>
      <c r="N26" s="27" t="s">
        <v>25</v>
      </c>
      <c r="O26" s="25" t="s">
        <v>19</v>
      </c>
      <c r="P26" s="26" t="s">
        <v>20</v>
      </c>
      <c r="Q26" s="26" t="s">
        <v>21</v>
      </c>
      <c r="R26" s="26" t="s">
        <v>22</v>
      </c>
      <c r="S26" s="26" t="s">
        <v>23</v>
      </c>
      <c r="T26" s="26" t="s">
        <v>24</v>
      </c>
      <c r="U26" s="27" t="s">
        <v>25</v>
      </c>
      <c r="V26" s="28"/>
      <c r="W26" s="24"/>
      <c r="X26" s="24"/>
      <c r="Y26" s="55"/>
    </row>
    <row r="27" spans="1:25" ht="13.15" customHeight="1" x14ac:dyDescent="0.2">
      <c r="A27" s="30"/>
      <c r="B27" s="31"/>
      <c r="C27" s="31">
        <v>43739</v>
      </c>
      <c r="D27" s="31">
        <v>43740</v>
      </c>
      <c r="E27" s="31">
        <v>43741</v>
      </c>
      <c r="F27" s="31">
        <v>43742</v>
      </c>
      <c r="G27" s="32">
        <v>43743</v>
      </c>
      <c r="H27" s="30"/>
      <c r="I27" s="31"/>
      <c r="J27" s="31"/>
      <c r="K27" s="31"/>
      <c r="L27" s="31"/>
      <c r="M27" s="31">
        <v>43770</v>
      </c>
      <c r="N27" s="32">
        <v>43771</v>
      </c>
      <c r="O27" s="37">
        <v>43800</v>
      </c>
      <c r="P27" s="31">
        <v>43801</v>
      </c>
      <c r="Q27" s="31">
        <v>43802</v>
      </c>
      <c r="R27" s="31">
        <v>43803</v>
      </c>
      <c r="S27" s="31">
        <v>43804</v>
      </c>
      <c r="T27" s="31">
        <v>43805</v>
      </c>
      <c r="U27" s="32">
        <v>43806</v>
      </c>
      <c r="V27" s="33"/>
      <c r="W27" s="28"/>
      <c r="X27" s="28"/>
      <c r="Y27" s="55"/>
    </row>
    <row r="28" spans="1:25" ht="13.15" customHeight="1" x14ac:dyDescent="0.2">
      <c r="A28" s="37">
        <v>43744</v>
      </c>
      <c r="B28" s="38">
        <v>43745</v>
      </c>
      <c r="C28" s="38">
        <v>43746</v>
      </c>
      <c r="D28" s="38">
        <v>43747</v>
      </c>
      <c r="E28" s="38">
        <v>43748</v>
      </c>
      <c r="F28" s="38">
        <v>43749</v>
      </c>
      <c r="G28" s="39">
        <v>43750</v>
      </c>
      <c r="H28" s="37">
        <v>43772</v>
      </c>
      <c r="I28" s="38">
        <v>43773</v>
      </c>
      <c r="J28" s="38">
        <v>43774</v>
      </c>
      <c r="K28" s="38">
        <v>43775</v>
      </c>
      <c r="L28" s="38">
        <v>43776</v>
      </c>
      <c r="M28" s="38">
        <v>43777</v>
      </c>
      <c r="N28" s="39">
        <v>43778</v>
      </c>
      <c r="O28" s="37">
        <v>43807</v>
      </c>
      <c r="P28" s="38">
        <v>43808</v>
      </c>
      <c r="Q28" s="38">
        <v>43809</v>
      </c>
      <c r="R28" s="38">
        <v>43810</v>
      </c>
      <c r="S28" s="38">
        <v>43811</v>
      </c>
      <c r="T28" s="38">
        <v>43812</v>
      </c>
      <c r="U28" s="39">
        <v>43813</v>
      </c>
      <c r="V28" s="33"/>
      <c r="W28" s="33"/>
      <c r="X28" s="33"/>
      <c r="Y28" s="55"/>
    </row>
    <row r="29" spans="1:25" ht="13.15" customHeight="1" x14ac:dyDescent="0.2">
      <c r="A29" s="37">
        <v>43751</v>
      </c>
      <c r="B29" s="38">
        <v>43752</v>
      </c>
      <c r="C29" s="38">
        <v>43753</v>
      </c>
      <c r="D29" s="38">
        <v>43754</v>
      </c>
      <c r="E29" s="38">
        <v>43755</v>
      </c>
      <c r="F29" s="38">
        <v>43756</v>
      </c>
      <c r="G29" s="39">
        <v>43757</v>
      </c>
      <c r="H29" s="37">
        <v>43779</v>
      </c>
      <c r="I29" s="38">
        <v>43780</v>
      </c>
      <c r="J29" s="38">
        <v>43781</v>
      </c>
      <c r="K29" s="38">
        <v>43782</v>
      </c>
      <c r="L29" s="38">
        <v>43783</v>
      </c>
      <c r="M29" s="38">
        <v>43784</v>
      </c>
      <c r="N29" s="39">
        <v>43785</v>
      </c>
      <c r="O29" s="37">
        <v>43814</v>
      </c>
      <c r="P29" s="38">
        <v>43815</v>
      </c>
      <c r="Q29" s="38">
        <v>43816</v>
      </c>
      <c r="R29" s="38">
        <v>43817</v>
      </c>
      <c r="S29" s="38">
        <v>43818</v>
      </c>
      <c r="T29" s="38">
        <v>43819</v>
      </c>
      <c r="U29" s="39">
        <v>43820</v>
      </c>
      <c r="V29" s="33"/>
      <c r="W29" s="33"/>
      <c r="X29" s="33"/>
      <c r="Y29" s="55"/>
    </row>
    <row r="30" spans="1:25" ht="13.15" customHeight="1" x14ac:dyDescent="0.2">
      <c r="A30" s="37">
        <v>43758</v>
      </c>
      <c r="B30" s="38">
        <v>43759</v>
      </c>
      <c r="C30" s="38">
        <v>43760</v>
      </c>
      <c r="D30" s="38">
        <v>43761</v>
      </c>
      <c r="E30" s="38">
        <v>43762</v>
      </c>
      <c r="F30" s="38">
        <v>43763</v>
      </c>
      <c r="G30" s="39">
        <v>43764</v>
      </c>
      <c r="H30" s="37">
        <v>43786</v>
      </c>
      <c r="I30" s="38">
        <v>43787</v>
      </c>
      <c r="J30" s="38">
        <v>43788</v>
      </c>
      <c r="K30" s="38">
        <v>43789</v>
      </c>
      <c r="L30" s="38">
        <v>43790</v>
      </c>
      <c r="M30" s="38">
        <v>43791</v>
      </c>
      <c r="N30" s="39">
        <v>43792</v>
      </c>
      <c r="O30" s="37">
        <v>43821</v>
      </c>
      <c r="P30" s="38">
        <v>43822</v>
      </c>
      <c r="Q30" s="38">
        <v>43823</v>
      </c>
      <c r="R30" s="38">
        <v>43824</v>
      </c>
      <c r="S30" s="38">
        <v>43825</v>
      </c>
      <c r="T30" s="38">
        <v>43826</v>
      </c>
      <c r="U30" s="39">
        <v>43827</v>
      </c>
      <c r="V30" s="33"/>
      <c r="W30" s="33"/>
      <c r="X30" s="33"/>
      <c r="Y30" s="55"/>
    </row>
    <row r="31" spans="1:25" x14ac:dyDescent="0.2">
      <c r="A31" s="58">
        <v>43765</v>
      </c>
      <c r="B31" s="59">
        <v>43766</v>
      </c>
      <c r="C31" s="59">
        <v>43767</v>
      </c>
      <c r="D31" s="59">
        <v>43768</v>
      </c>
      <c r="E31" s="59">
        <v>43769</v>
      </c>
      <c r="F31" s="56"/>
      <c r="G31" s="57"/>
      <c r="H31" s="58">
        <v>43793</v>
      </c>
      <c r="I31" s="59">
        <v>43794</v>
      </c>
      <c r="J31" s="59">
        <v>43795</v>
      </c>
      <c r="K31" s="59">
        <v>43796</v>
      </c>
      <c r="L31" s="59">
        <v>43797</v>
      </c>
      <c r="M31" s="59">
        <v>43798</v>
      </c>
      <c r="N31" s="99">
        <v>43799</v>
      </c>
      <c r="O31" s="58">
        <v>43828</v>
      </c>
      <c r="P31" s="59">
        <v>43829</v>
      </c>
      <c r="Q31" s="59">
        <v>43830</v>
      </c>
      <c r="R31" s="59"/>
      <c r="S31" s="59"/>
      <c r="T31" s="59"/>
      <c r="U31" s="99"/>
      <c r="V31" s="33"/>
      <c r="W31" s="33"/>
      <c r="X31" s="33"/>
      <c r="Y31" s="55"/>
    </row>
    <row r="32" spans="1:25" x14ac:dyDescent="0.2">
      <c r="W32" s="55"/>
      <c r="X32" s="55"/>
      <c r="Y32" s="55"/>
    </row>
    <row r="33" spans="2:25" x14ac:dyDescent="0.2">
      <c r="C33" s="23"/>
      <c r="D33" s="23"/>
      <c r="W33" s="55"/>
      <c r="X33" s="55"/>
      <c r="Y33" s="55"/>
    </row>
    <row r="34" spans="2:25" x14ac:dyDescent="0.2">
      <c r="C34" s="23"/>
      <c r="D34" s="23"/>
      <c r="W34" s="55"/>
      <c r="X34" s="55"/>
      <c r="Y34" s="55"/>
    </row>
    <row r="35" spans="2:25" x14ac:dyDescent="0.2">
      <c r="C35" s="23"/>
      <c r="D35" s="23"/>
      <c r="W35" s="55"/>
      <c r="X35" s="55"/>
      <c r="Y35" s="55"/>
    </row>
    <row r="36" spans="2:25" x14ac:dyDescent="0.2">
      <c r="C36" s="23"/>
      <c r="D36" s="23"/>
      <c r="W36" s="55"/>
      <c r="X36" s="55"/>
      <c r="Y36" s="55"/>
    </row>
    <row r="37" spans="2:25" x14ac:dyDescent="0.2">
      <c r="C37" s="23"/>
      <c r="D37" s="23"/>
      <c r="W37" s="55"/>
      <c r="X37" s="55"/>
      <c r="Y37" s="55"/>
    </row>
    <row r="38" spans="2:25" x14ac:dyDescent="0.2">
      <c r="B38" s="20" t="s">
        <v>56</v>
      </c>
      <c r="C38" s="23" t="s">
        <v>56</v>
      </c>
      <c r="D38" s="23" t="s">
        <v>56</v>
      </c>
      <c r="W38" s="55"/>
      <c r="X38" s="55"/>
      <c r="Y38" s="55"/>
    </row>
    <row r="39" spans="2:25" x14ac:dyDescent="0.2">
      <c r="B39" s="20" t="s">
        <v>56</v>
      </c>
      <c r="C39" s="23" t="s">
        <v>56</v>
      </c>
      <c r="D39" s="23" t="s">
        <v>56</v>
      </c>
      <c r="W39" s="55"/>
      <c r="X39" s="55"/>
      <c r="Y39" s="55"/>
    </row>
  </sheetData>
  <mergeCells count="16">
    <mergeCell ref="A25:G25"/>
    <mergeCell ref="H25:N25"/>
    <mergeCell ref="O25:U25"/>
    <mergeCell ref="A10:G10"/>
    <mergeCell ref="H10:N10"/>
    <mergeCell ref="O10:U10"/>
    <mergeCell ref="A18:G18"/>
    <mergeCell ref="H18:N18"/>
    <mergeCell ref="O18:U18"/>
    <mergeCell ref="T1:U1"/>
    <mergeCell ref="Z2:Z3"/>
    <mergeCell ref="A2:G2"/>
    <mergeCell ref="H2:N2"/>
    <mergeCell ref="O2:U2"/>
    <mergeCell ref="W2:X2"/>
    <mergeCell ref="Y2:Y3"/>
  </mergeCells>
  <conditionalFormatting sqref="V20 A2:U23 A25:U30">
    <cfRule type="cellIs" dxfId="233" priority="271" operator="equal">
      <formula>$Z$4</formula>
    </cfRule>
    <cfRule type="cellIs" dxfId="232" priority="272" operator="equal">
      <formula>$Y$4</formula>
    </cfRule>
    <cfRule type="cellIs" dxfId="231" priority="273" operator="equal">
      <formula>$Z$12</formula>
    </cfRule>
    <cfRule type="cellIs" dxfId="230" priority="274" operator="equal">
      <formula>$Y$12</formula>
    </cfRule>
    <cfRule type="cellIs" dxfId="229" priority="275" operator="equal">
      <formula>$Z$11</formula>
    </cfRule>
    <cfRule type="cellIs" dxfId="228" priority="276" operator="equal">
      <formula>$Y$11</formula>
    </cfRule>
    <cfRule type="cellIs" dxfId="227" priority="277" operator="equal">
      <formula>$Z$10</formula>
    </cfRule>
    <cfRule type="cellIs" dxfId="226" priority="278" operator="equal">
      <formula>$Y$10</formula>
    </cfRule>
    <cfRule type="cellIs" dxfId="225" priority="279" operator="equal">
      <formula>$Z$9</formula>
    </cfRule>
    <cfRule type="cellIs" dxfId="224" priority="280" operator="equal">
      <formula>$Y$9</formula>
    </cfRule>
    <cfRule type="cellIs" dxfId="223" priority="281" operator="equal">
      <formula>$Z$8</formula>
    </cfRule>
    <cfRule type="cellIs" dxfId="222" priority="282" operator="equal">
      <formula>$Y$8</formula>
    </cfRule>
    <cfRule type="cellIs" dxfId="221" priority="283" operator="equal">
      <formula>$Z$7</formula>
    </cfRule>
    <cfRule type="cellIs" dxfId="220" priority="284" operator="equal">
      <formula>$Y$7</formula>
    </cfRule>
    <cfRule type="cellIs" dxfId="219" priority="285" operator="equal">
      <formula>$Z$6</formula>
    </cfRule>
    <cfRule type="cellIs" dxfId="218" priority="286" operator="equal">
      <formula>$Y$6</formula>
    </cfRule>
    <cfRule type="cellIs" dxfId="217" priority="287" operator="equal">
      <formula>$Z$5</formula>
    </cfRule>
    <cfRule type="cellIs" dxfId="216" priority="288" operator="equal">
      <formula>$Y$5</formula>
    </cfRule>
  </conditionalFormatting>
  <conditionalFormatting sqref="A24:L24">
    <cfRule type="cellIs" dxfId="215" priority="235" operator="equal">
      <formula>$Z$4</formula>
    </cfRule>
    <cfRule type="cellIs" dxfId="214" priority="236" operator="equal">
      <formula>$Y$4</formula>
    </cfRule>
    <cfRule type="cellIs" dxfId="213" priority="237" operator="equal">
      <formula>$Z$12</formula>
    </cfRule>
    <cfRule type="cellIs" dxfId="212" priority="238" operator="equal">
      <formula>$Y$12</formula>
    </cfRule>
    <cfRule type="cellIs" dxfId="211" priority="239" operator="equal">
      <formula>$Z$11</formula>
    </cfRule>
    <cfRule type="cellIs" dxfId="210" priority="240" operator="equal">
      <formula>$Y$11</formula>
    </cfRule>
    <cfRule type="cellIs" dxfId="209" priority="241" operator="equal">
      <formula>$Z$10</formula>
    </cfRule>
    <cfRule type="cellIs" dxfId="208" priority="242" operator="equal">
      <formula>$Y$10</formula>
    </cfRule>
    <cfRule type="cellIs" dxfId="207" priority="243" operator="equal">
      <formula>$Z$9</formula>
    </cfRule>
    <cfRule type="cellIs" dxfId="206" priority="244" operator="equal">
      <formula>$Y$9</formula>
    </cfRule>
    <cfRule type="cellIs" dxfId="205" priority="245" operator="equal">
      <formula>$Z$8</formula>
    </cfRule>
    <cfRule type="cellIs" dxfId="204" priority="246" operator="equal">
      <formula>$Y$8</formula>
    </cfRule>
    <cfRule type="cellIs" dxfId="203" priority="247" operator="equal">
      <formula>$Z$7</formula>
    </cfRule>
    <cfRule type="cellIs" dxfId="202" priority="248" operator="equal">
      <formula>$Y$7</formula>
    </cfRule>
    <cfRule type="cellIs" dxfId="201" priority="249" operator="equal">
      <formula>$Z$6</formula>
    </cfRule>
    <cfRule type="cellIs" dxfId="200" priority="250" operator="equal">
      <formula>$Y$6</formula>
    </cfRule>
    <cfRule type="cellIs" dxfId="199" priority="251" operator="equal">
      <formula>$Z$5</formula>
    </cfRule>
    <cfRule type="cellIs" dxfId="198" priority="252" operator="equal">
      <formula>$Y$5</formula>
    </cfRule>
  </conditionalFormatting>
  <conditionalFormatting sqref="M24">
    <cfRule type="cellIs" dxfId="197" priority="217" operator="equal">
      <formula>$Z$4</formula>
    </cfRule>
    <cfRule type="cellIs" dxfId="196" priority="218" operator="equal">
      <formula>$Y$4</formula>
    </cfRule>
    <cfRule type="cellIs" dxfId="195" priority="219" operator="equal">
      <formula>$Z$12</formula>
    </cfRule>
    <cfRule type="cellIs" dxfId="194" priority="220" operator="equal">
      <formula>$Y$12</formula>
    </cfRule>
    <cfRule type="cellIs" dxfId="193" priority="221" operator="equal">
      <formula>$Z$11</formula>
    </cfRule>
    <cfRule type="cellIs" dxfId="192" priority="222" operator="equal">
      <formula>$Y$11</formula>
    </cfRule>
    <cfRule type="cellIs" dxfId="191" priority="223" operator="equal">
      <formula>$Z$10</formula>
    </cfRule>
    <cfRule type="cellIs" dxfId="190" priority="224" operator="equal">
      <formula>$Y$10</formula>
    </cfRule>
    <cfRule type="cellIs" dxfId="189" priority="225" operator="equal">
      <formula>$Z$9</formula>
    </cfRule>
    <cfRule type="cellIs" dxfId="188" priority="226" operator="equal">
      <formula>$Y$9</formula>
    </cfRule>
    <cfRule type="cellIs" dxfId="187" priority="227" operator="equal">
      <formula>$Z$8</formula>
    </cfRule>
    <cfRule type="cellIs" dxfId="186" priority="228" operator="equal">
      <formula>$Y$8</formula>
    </cfRule>
    <cfRule type="cellIs" dxfId="185" priority="229" operator="equal">
      <formula>$Z$7</formula>
    </cfRule>
    <cfRule type="cellIs" dxfId="184" priority="230" operator="equal">
      <formula>$Y$7</formula>
    </cfRule>
    <cfRule type="cellIs" dxfId="183" priority="231" operator="equal">
      <formula>$Z$6</formula>
    </cfRule>
    <cfRule type="cellIs" dxfId="182" priority="232" operator="equal">
      <formula>$Y$6</formula>
    </cfRule>
    <cfRule type="cellIs" dxfId="181" priority="233" operator="equal">
      <formula>$Z$5</formula>
    </cfRule>
    <cfRule type="cellIs" dxfId="180" priority="234" operator="equal">
      <formula>$Y$5</formula>
    </cfRule>
  </conditionalFormatting>
  <conditionalFormatting sqref="N24">
    <cfRule type="cellIs" dxfId="179" priority="199" operator="equal">
      <formula>$Z$4</formula>
    </cfRule>
    <cfRule type="cellIs" dxfId="178" priority="200" operator="equal">
      <formula>$Y$4</formula>
    </cfRule>
    <cfRule type="cellIs" dxfId="177" priority="201" operator="equal">
      <formula>$Z$12</formula>
    </cfRule>
    <cfRule type="cellIs" dxfId="176" priority="202" operator="equal">
      <formula>$Y$12</formula>
    </cfRule>
    <cfRule type="cellIs" dxfId="175" priority="203" operator="equal">
      <formula>$Z$11</formula>
    </cfRule>
    <cfRule type="cellIs" dxfId="174" priority="204" operator="equal">
      <formula>$Y$11</formula>
    </cfRule>
    <cfRule type="cellIs" dxfId="173" priority="205" operator="equal">
      <formula>$Z$10</formula>
    </cfRule>
    <cfRule type="cellIs" dxfId="172" priority="206" operator="equal">
      <formula>$Y$10</formula>
    </cfRule>
    <cfRule type="cellIs" dxfId="171" priority="207" operator="equal">
      <formula>$Z$9</formula>
    </cfRule>
    <cfRule type="cellIs" dxfId="170" priority="208" operator="equal">
      <formula>$Y$9</formula>
    </cfRule>
    <cfRule type="cellIs" dxfId="169" priority="209" operator="equal">
      <formula>$Z$8</formula>
    </cfRule>
    <cfRule type="cellIs" dxfId="168" priority="210" operator="equal">
      <formula>$Y$8</formula>
    </cfRule>
    <cfRule type="cellIs" dxfId="167" priority="211" operator="equal">
      <formula>$Z$7</formula>
    </cfRule>
    <cfRule type="cellIs" dxfId="166" priority="212" operator="equal">
      <formula>$Y$7</formula>
    </cfRule>
    <cfRule type="cellIs" dxfId="165" priority="213" operator="equal">
      <formula>$Z$6</formula>
    </cfRule>
    <cfRule type="cellIs" dxfId="164" priority="214" operator="equal">
      <formula>$Y$6</formula>
    </cfRule>
    <cfRule type="cellIs" dxfId="163" priority="215" operator="equal">
      <formula>$Z$5</formula>
    </cfRule>
    <cfRule type="cellIs" dxfId="162" priority="216" operator="equal">
      <formula>$Y$5</formula>
    </cfRule>
  </conditionalFormatting>
  <conditionalFormatting sqref="O24:S24">
    <cfRule type="cellIs" dxfId="161" priority="181" operator="equal">
      <formula>$Z$4</formula>
    </cfRule>
    <cfRule type="cellIs" dxfId="160" priority="182" operator="equal">
      <formula>$Y$4</formula>
    </cfRule>
    <cfRule type="cellIs" dxfId="159" priority="183" operator="equal">
      <formula>$Z$12</formula>
    </cfRule>
    <cfRule type="cellIs" dxfId="158" priority="184" operator="equal">
      <formula>$Y$12</formula>
    </cfRule>
    <cfRule type="cellIs" dxfId="157" priority="185" operator="equal">
      <formula>$Z$11</formula>
    </cfRule>
    <cfRule type="cellIs" dxfId="156" priority="186" operator="equal">
      <formula>$Y$11</formula>
    </cfRule>
    <cfRule type="cellIs" dxfId="155" priority="187" operator="equal">
      <formula>$Z$10</formula>
    </cfRule>
    <cfRule type="cellIs" dxfId="154" priority="188" operator="equal">
      <formula>$Y$10</formula>
    </cfRule>
    <cfRule type="cellIs" dxfId="153" priority="189" operator="equal">
      <formula>$Z$9</formula>
    </cfRule>
    <cfRule type="cellIs" dxfId="152" priority="190" operator="equal">
      <formula>$Y$9</formula>
    </cfRule>
    <cfRule type="cellIs" dxfId="151" priority="191" operator="equal">
      <formula>$Z$8</formula>
    </cfRule>
    <cfRule type="cellIs" dxfId="150" priority="192" operator="equal">
      <formula>$Y$8</formula>
    </cfRule>
    <cfRule type="cellIs" dxfId="149" priority="193" operator="equal">
      <formula>$Z$7</formula>
    </cfRule>
    <cfRule type="cellIs" dxfId="148" priority="194" operator="equal">
      <formula>$Y$7</formula>
    </cfRule>
    <cfRule type="cellIs" dxfId="147" priority="195" operator="equal">
      <formula>$Z$6</formula>
    </cfRule>
    <cfRule type="cellIs" dxfId="146" priority="196" operator="equal">
      <formula>$Y$6</formula>
    </cfRule>
    <cfRule type="cellIs" dxfId="145" priority="197" operator="equal">
      <formula>$Z$5</formula>
    </cfRule>
    <cfRule type="cellIs" dxfId="144" priority="198" operator="equal">
      <formula>$Y$5</formula>
    </cfRule>
  </conditionalFormatting>
  <conditionalFormatting sqref="T24">
    <cfRule type="cellIs" dxfId="143" priority="163" operator="equal">
      <formula>$Z$4</formula>
    </cfRule>
    <cfRule type="cellIs" dxfId="142" priority="164" operator="equal">
      <formula>$Y$4</formula>
    </cfRule>
    <cfRule type="cellIs" dxfId="141" priority="165" operator="equal">
      <formula>$Z$12</formula>
    </cfRule>
    <cfRule type="cellIs" dxfId="140" priority="166" operator="equal">
      <formula>$Y$12</formula>
    </cfRule>
    <cfRule type="cellIs" dxfId="139" priority="167" operator="equal">
      <formula>$Z$11</formula>
    </cfRule>
    <cfRule type="cellIs" dxfId="138" priority="168" operator="equal">
      <formula>$Y$11</formula>
    </cfRule>
    <cfRule type="cellIs" dxfId="137" priority="169" operator="equal">
      <formula>$Z$10</formula>
    </cfRule>
    <cfRule type="cellIs" dxfId="136" priority="170" operator="equal">
      <formula>$Y$10</formula>
    </cfRule>
    <cfRule type="cellIs" dxfId="135" priority="171" operator="equal">
      <formula>$Z$9</formula>
    </cfRule>
    <cfRule type="cellIs" dxfId="134" priority="172" operator="equal">
      <formula>$Y$9</formula>
    </cfRule>
    <cfRule type="cellIs" dxfId="133" priority="173" operator="equal">
      <formula>$Z$8</formula>
    </cfRule>
    <cfRule type="cellIs" dxfId="132" priority="174" operator="equal">
      <formula>$Y$8</formula>
    </cfRule>
    <cfRule type="cellIs" dxfId="131" priority="175" operator="equal">
      <formula>$Z$7</formula>
    </cfRule>
    <cfRule type="cellIs" dxfId="130" priority="176" operator="equal">
      <formula>$Y$7</formula>
    </cfRule>
    <cfRule type="cellIs" dxfId="129" priority="177" operator="equal">
      <formula>$Z$6</formula>
    </cfRule>
    <cfRule type="cellIs" dxfId="128" priority="178" operator="equal">
      <formula>$Y$6</formula>
    </cfRule>
    <cfRule type="cellIs" dxfId="127" priority="179" operator="equal">
      <formula>$Z$5</formula>
    </cfRule>
    <cfRule type="cellIs" dxfId="126" priority="180" operator="equal">
      <formula>$Y$5</formula>
    </cfRule>
  </conditionalFormatting>
  <conditionalFormatting sqref="U24">
    <cfRule type="cellIs" dxfId="125" priority="145" operator="equal">
      <formula>$Z$4</formula>
    </cfRule>
    <cfRule type="cellIs" dxfId="124" priority="146" operator="equal">
      <formula>$Y$4</formula>
    </cfRule>
    <cfRule type="cellIs" dxfId="123" priority="147" operator="equal">
      <formula>$Z$12</formula>
    </cfRule>
    <cfRule type="cellIs" dxfId="122" priority="148" operator="equal">
      <formula>$Y$12</formula>
    </cfRule>
    <cfRule type="cellIs" dxfId="121" priority="149" operator="equal">
      <formula>$Z$11</formula>
    </cfRule>
    <cfRule type="cellIs" dxfId="120" priority="150" operator="equal">
      <formula>$Y$11</formula>
    </cfRule>
    <cfRule type="cellIs" dxfId="119" priority="151" operator="equal">
      <formula>$Z$10</formula>
    </cfRule>
    <cfRule type="cellIs" dxfId="118" priority="152" operator="equal">
      <formula>$Y$10</formula>
    </cfRule>
    <cfRule type="cellIs" dxfId="117" priority="153" operator="equal">
      <formula>$Z$9</formula>
    </cfRule>
    <cfRule type="cellIs" dxfId="116" priority="154" operator="equal">
      <formula>$Y$9</formula>
    </cfRule>
    <cfRule type="cellIs" dxfId="115" priority="155" operator="equal">
      <formula>$Z$8</formula>
    </cfRule>
    <cfRule type="cellIs" dxfId="114" priority="156" operator="equal">
      <formula>$Y$8</formula>
    </cfRule>
    <cfRule type="cellIs" dxfId="113" priority="157" operator="equal">
      <formula>$Z$7</formula>
    </cfRule>
    <cfRule type="cellIs" dxfId="112" priority="158" operator="equal">
      <formula>$Y$7</formula>
    </cfRule>
    <cfRule type="cellIs" dxfId="111" priority="159" operator="equal">
      <formula>$Z$6</formula>
    </cfRule>
    <cfRule type="cellIs" dxfId="110" priority="160" operator="equal">
      <formula>$Y$6</formula>
    </cfRule>
    <cfRule type="cellIs" dxfId="109" priority="161" operator="equal">
      <formula>$Z$5</formula>
    </cfRule>
    <cfRule type="cellIs" dxfId="108" priority="162" operator="equal">
      <formula>$Y$5</formula>
    </cfRule>
  </conditionalFormatting>
  <conditionalFormatting sqref="T31">
    <cfRule type="cellIs" dxfId="107" priority="19" operator="equal">
      <formula>$Z$4</formula>
    </cfRule>
    <cfRule type="cellIs" dxfId="106" priority="20" operator="equal">
      <formula>$Y$4</formula>
    </cfRule>
    <cfRule type="cellIs" dxfId="105" priority="21" operator="equal">
      <formula>$Z$12</formula>
    </cfRule>
    <cfRule type="cellIs" dxfId="104" priority="22" operator="equal">
      <formula>$Y$12</formula>
    </cfRule>
    <cfRule type="cellIs" dxfId="103" priority="23" operator="equal">
      <formula>$Z$11</formula>
    </cfRule>
    <cfRule type="cellIs" dxfId="102" priority="24" operator="equal">
      <formula>$Y$11</formula>
    </cfRule>
    <cfRule type="cellIs" dxfId="101" priority="25" operator="equal">
      <formula>$Z$10</formula>
    </cfRule>
    <cfRule type="cellIs" dxfId="100" priority="26" operator="equal">
      <formula>$Y$10</formula>
    </cfRule>
    <cfRule type="cellIs" dxfId="99" priority="27" operator="equal">
      <formula>$Z$9</formula>
    </cfRule>
    <cfRule type="cellIs" dxfId="98" priority="28" operator="equal">
      <formula>$Y$9</formula>
    </cfRule>
    <cfRule type="cellIs" dxfId="97" priority="29" operator="equal">
      <formula>$Z$8</formula>
    </cfRule>
    <cfRule type="cellIs" dxfId="96" priority="30" operator="equal">
      <formula>$Y$8</formula>
    </cfRule>
    <cfRule type="cellIs" dxfId="95" priority="31" operator="equal">
      <formula>$Z$7</formula>
    </cfRule>
    <cfRule type="cellIs" dxfId="94" priority="32" operator="equal">
      <formula>$Y$7</formula>
    </cfRule>
    <cfRule type="cellIs" dxfId="93" priority="33" operator="equal">
      <formula>$Z$6</formula>
    </cfRule>
    <cfRule type="cellIs" dxfId="92" priority="34" operator="equal">
      <formula>$Y$6</formula>
    </cfRule>
    <cfRule type="cellIs" dxfId="91" priority="35" operator="equal">
      <formula>$Z$5</formula>
    </cfRule>
    <cfRule type="cellIs" dxfId="90" priority="36" operator="equal">
      <formula>$Y$5</formula>
    </cfRule>
  </conditionalFormatting>
  <conditionalFormatting sqref="U31">
    <cfRule type="cellIs" dxfId="89" priority="1" operator="equal">
      <formula>$Z$4</formula>
    </cfRule>
    <cfRule type="cellIs" dxfId="88" priority="2" operator="equal">
      <formula>$Y$4</formula>
    </cfRule>
    <cfRule type="cellIs" dxfId="87" priority="3" operator="equal">
      <formula>$Z$12</formula>
    </cfRule>
    <cfRule type="cellIs" dxfId="86" priority="4" operator="equal">
      <formula>$Y$12</formula>
    </cfRule>
    <cfRule type="cellIs" dxfId="85" priority="5" operator="equal">
      <formula>$Z$11</formula>
    </cfRule>
    <cfRule type="cellIs" dxfId="84" priority="6" operator="equal">
      <formula>$Y$11</formula>
    </cfRule>
    <cfRule type="cellIs" dxfId="83" priority="7" operator="equal">
      <formula>$Z$10</formula>
    </cfRule>
    <cfRule type="cellIs" dxfId="82" priority="8" operator="equal">
      <formula>$Y$10</formula>
    </cfRule>
    <cfRule type="cellIs" dxfId="81" priority="9" operator="equal">
      <formula>$Z$9</formula>
    </cfRule>
    <cfRule type="cellIs" dxfId="80" priority="10" operator="equal">
      <formula>$Y$9</formula>
    </cfRule>
    <cfRule type="cellIs" dxfId="79" priority="11" operator="equal">
      <formula>$Z$8</formula>
    </cfRule>
    <cfRule type="cellIs" dxfId="78" priority="12" operator="equal">
      <formula>$Y$8</formula>
    </cfRule>
    <cfRule type="cellIs" dxfId="77" priority="13" operator="equal">
      <formula>$Z$7</formula>
    </cfRule>
    <cfRule type="cellIs" dxfId="76" priority="14" operator="equal">
      <formula>$Y$7</formula>
    </cfRule>
    <cfRule type="cellIs" dxfId="75" priority="15" operator="equal">
      <formula>$Z$6</formula>
    </cfRule>
    <cfRule type="cellIs" dxfId="74" priority="16" operator="equal">
      <formula>$Y$6</formula>
    </cfRule>
    <cfRule type="cellIs" dxfId="73" priority="17" operator="equal">
      <formula>$Z$5</formula>
    </cfRule>
    <cfRule type="cellIs" dxfId="72" priority="18" operator="equal">
      <formula>$Y$5</formula>
    </cfRule>
  </conditionalFormatting>
  <conditionalFormatting sqref="A31:L31">
    <cfRule type="cellIs" dxfId="71" priority="91" operator="equal">
      <formula>$Z$4</formula>
    </cfRule>
    <cfRule type="cellIs" dxfId="70" priority="92" operator="equal">
      <formula>$Y$4</formula>
    </cfRule>
    <cfRule type="cellIs" dxfId="69" priority="93" operator="equal">
      <formula>$Z$12</formula>
    </cfRule>
    <cfRule type="cellIs" dxfId="68" priority="94" operator="equal">
      <formula>$Y$12</formula>
    </cfRule>
    <cfRule type="cellIs" dxfId="67" priority="95" operator="equal">
      <formula>$Z$11</formula>
    </cfRule>
    <cfRule type="cellIs" dxfId="66" priority="96" operator="equal">
      <formula>$Y$11</formula>
    </cfRule>
    <cfRule type="cellIs" dxfId="65" priority="97" operator="equal">
      <formula>$Z$10</formula>
    </cfRule>
    <cfRule type="cellIs" dxfId="64" priority="98" operator="equal">
      <formula>$Y$10</formula>
    </cfRule>
    <cfRule type="cellIs" dxfId="63" priority="99" operator="equal">
      <formula>$Z$9</formula>
    </cfRule>
    <cfRule type="cellIs" dxfId="62" priority="100" operator="equal">
      <formula>$Y$9</formula>
    </cfRule>
    <cfRule type="cellIs" dxfId="61" priority="101" operator="equal">
      <formula>$Z$8</formula>
    </cfRule>
    <cfRule type="cellIs" dxfId="60" priority="102" operator="equal">
      <formula>$Y$8</formula>
    </cfRule>
    <cfRule type="cellIs" dxfId="59" priority="103" operator="equal">
      <formula>$Z$7</formula>
    </cfRule>
    <cfRule type="cellIs" dxfId="58" priority="104" operator="equal">
      <formula>$Y$7</formula>
    </cfRule>
    <cfRule type="cellIs" dxfId="57" priority="105" operator="equal">
      <formula>$Z$6</formula>
    </cfRule>
    <cfRule type="cellIs" dxfId="56" priority="106" operator="equal">
      <formula>$Y$6</formula>
    </cfRule>
    <cfRule type="cellIs" dxfId="55" priority="107" operator="equal">
      <formula>$Z$5</formula>
    </cfRule>
    <cfRule type="cellIs" dxfId="54" priority="108" operator="equal">
      <formula>$Y$5</formula>
    </cfRule>
  </conditionalFormatting>
  <conditionalFormatting sqref="M31">
    <cfRule type="cellIs" dxfId="53" priority="73" operator="equal">
      <formula>$Z$4</formula>
    </cfRule>
    <cfRule type="cellIs" dxfId="52" priority="74" operator="equal">
      <formula>$Y$4</formula>
    </cfRule>
    <cfRule type="cellIs" dxfId="51" priority="75" operator="equal">
      <formula>$Z$12</formula>
    </cfRule>
    <cfRule type="cellIs" dxfId="50" priority="76" operator="equal">
      <formula>$Y$12</formula>
    </cfRule>
    <cfRule type="cellIs" dxfId="49" priority="77" operator="equal">
      <formula>$Z$11</formula>
    </cfRule>
    <cfRule type="cellIs" dxfId="48" priority="78" operator="equal">
      <formula>$Y$11</formula>
    </cfRule>
    <cfRule type="cellIs" dxfId="47" priority="79" operator="equal">
      <formula>$Z$10</formula>
    </cfRule>
    <cfRule type="cellIs" dxfId="46" priority="80" operator="equal">
      <formula>$Y$10</formula>
    </cfRule>
    <cfRule type="cellIs" dxfId="45" priority="81" operator="equal">
      <formula>$Z$9</formula>
    </cfRule>
    <cfRule type="cellIs" dxfId="44" priority="82" operator="equal">
      <formula>$Y$9</formula>
    </cfRule>
    <cfRule type="cellIs" dxfId="43" priority="83" operator="equal">
      <formula>$Z$8</formula>
    </cfRule>
    <cfRule type="cellIs" dxfId="42" priority="84" operator="equal">
      <formula>$Y$8</formula>
    </cfRule>
    <cfRule type="cellIs" dxfId="41" priority="85" operator="equal">
      <formula>$Z$7</formula>
    </cfRule>
    <cfRule type="cellIs" dxfId="40" priority="86" operator="equal">
      <formula>$Y$7</formula>
    </cfRule>
    <cfRule type="cellIs" dxfId="39" priority="87" operator="equal">
      <formula>$Z$6</formula>
    </cfRule>
    <cfRule type="cellIs" dxfId="38" priority="88" operator="equal">
      <formula>$Y$6</formula>
    </cfRule>
    <cfRule type="cellIs" dxfId="37" priority="89" operator="equal">
      <formula>$Z$5</formula>
    </cfRule>
    <cfRule type="cellIs" dxfId="36" priority="90" operator="equal">
      <formula>$Y$5</formula>
    </cfRule>
  </conditionalFormatting>
  <conditionalFormatting sqref="N31">
    <cfRule type="cellIs" dxfId="35" priority="55" operator="equal">
      <formula>$Z$4</formula>
    </cfRule>
    <cfRule type="cellIs" dxfId="34" priority="56" operator="equal">
      <formula>$Y$4</formula>
    </cfRule>
    <cfRule type="cellIs" dxfId="33" priority="57" operator="equal">
      <formula>$Z$12</formula>
    </cfRule>
    <cfRule type="cellIs" dxfId="32" priority="58" operator="equal">
      <formula>$Y$12</formula>
    </cfRule>
    <cfRule type="cellIs" dxfId="31" priority="59" operator="equal">
      <formula>$Z$11</formula>
    </cfRule>
    <cfRule type="cellIs" dxfId="30" priority="60" operator="equal">
      <formula>$Y$11</formula>
    </cfRule>
    <cfRule type="cellIs" dxfId="29" priority="61" operator="equal">
      <formula>$Z$10</formula>
    </cfRule>
    <cfRule type="cellIs" dxfId="28" priority="62" operator="equal">
      <formula>$Y$10</formula>
    </cfRule>
    <cfRule type="cellIs" dxfId="27" priority="63" operator="equal">
      <formula>$Z$9</formula>
    </cfRule>
    <cfRule type="cellIs" dxfId="26" priority="64" operator="equal">
      <formula>$Y$9</formula>
    </cfRule>
    <cfRule type="cellIs" dxfId="25" priority="65" operator="equal">
      <formula>$Z$8</formula>
    </cfRule>
    <cfRule type="cellIs" dxfId="24" priority="66" operator="equal">
      <formula>$Y$8</formula>
    </cfRule>
    <cfRule type="cellIs" dxfId="23" priority="67" operator="equal">
      <formula>$Z$7</formula>
    </cfRule>
    <cfRule type="cellIs" dxfId="22" priority="68" operator="equal">
      <formula>$Y$7</formula>
    </cfRule>
    <cfRule type="cellIs" dxfId="21" priority="69" operator="equal">
      <formula>$Z$6</formula>
    </cfRule>
    <cfRule type="cellIs" dxfId="20" priority="70" operator="equal">
      <formula>$Y$6</formula>
    </cfRule>
    <cfRule type="cellIs" dxfId="19" priority="71" operator="equal">
      <formula>$Z$5</formula>
    </cfRule>
    <cfRule type="cellIs" dxfId="18" priority="72" operator="equal">
      <formula>$Y$5</formula>
    </cfRule>
  </conditionalFormatting>
  <conditionalFormatting sqref="O31:S31">
    <cfRule type="cellIs" dxfId="17" priority="37" operator="equal">
      <formula>$Z$4</formula>
    </cfRule>
    <cfRule type="cellIs" dxfId="16" priority="38" operator="equal">
      <formula>$Y$4</formula>
    </cfRule>
    <cfRule type="cellIs" dxfId="15" priority="39" operator="equal">
      <formula>$Z$12</formula>
    </cfRule>
    <cfRule type="cellIs" dxfId="14" priority="40" operator="equal">
      <formula>$Y$12</formula>
    </cfRule>
    <cfRule type="cellIs" dxfId="13" priority="41" operator="equal">
      <formula>$Z$11</formula>
    </cfRule>
    <cfRule type="cellIs" dxfId="12" priority="42" operator="equal">
      <formula>$Y$11</formula>
    </cfRule>
    <cfRule type="cellIs" dxfId="11" priority="43" operator="equal">
      <formula>$Z$10</formula>
    </cfRule>
    <cfRule type="cellIs" dxfId="10" priority="44" operator="equal">
      <formula>$Y$10</formula>
    </cfRule>
    <cfRule type="cellIs" dxfId="9" priority="45" operator="equal">
      <formula>$Z$9</formula>
    </cfRule>
    <cfRule type="cellIs" dxfId="8" priority="46" operator="equal">
      <formula>$Y$9</formula>
    </cfRule>
    <cfRule type="cellIs" dxfId="7" priority="47" operator="equal">
      <formula>$Z$8</formula>
    </cfRule>
    <cfRule type="cellIs" dxfId="6" priority="48" operator="equal">
      <formula>$Y$8</formula>
    </cfRule>
    <cfRule type="cellIs" dxfId="5" priority="49" operator="equal">
      <formula>$Z$7</formula>
    </cfRule>
    <cfRule type="cellIs" dxfId="4" priority="50" operator="equal">
      <formula>$Y$7</formula>
    </cfRule>
    <cfRule type="cellIs" dxfId="3" priority="51" operator="equal">
      <formula>$Z$6</formula>
    </cfRule>
    <cfRule type="cellIs" dxfId="2" priority="52" operator="equal">
      <formula>$Y$6</formula>
    </cfRule>
    <cfRule type="cellIs" dxfId="1" priority="53" operator="equal">
      <formula>$Z$5</formula>
    </cfRule>
    <cfRule type="cellIs" dxfId="0" priority="54" operator="equal">
      <formula>$Y$5</formula>
    </cfRule>
  </conditionalFormatting>
  <pageMargins left="0.7" right="0.7" top="0.75" bottom="0.75" header="0.3" footer="0.3"/>
  <pageSetup scale="5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77584-7556-415E-B322-680B9527C996}">
  <sheetPr codeName="Sheet4"/>
  <dimension ref="A1:N19"/>
  <sheetViews>
    <sheetView zoomScale="60" zoomScaleNormal="60" workbookViewId="0">
      <selection activeCell="K2" sqref="K2"/>
    </sheetView>
  </sheetViews>
  <sheetFormatPr defaultRowHeight="15" x14ac:dyDescent="0.25"/>
  <cols>
    <col min="1" max="1" width="35.140625" bestFit="1" customWidth="1"/>
    <col min="2" max="2" width="36" customWidth="1"/>
    <col min="3" max="3" width="11.42578125" customWidth="1"/>
    <col min="4" max="4" width="13" customWidth="1"/>
    <col min="5" max="5" width="10.85546875" customWidth="1"/>
    <col min="6" max="6" width="10.5703125" customWidth="1"/>
  </cols>
  <sheetData>
    <row r="1" spans="1:14" ht="30" x14ac:dyDescent="0.25">
      <c r="A1" s="90" t="s">
        <v>60</v>
      </c>
      <c r="B1" s="91" t="s">
        <v>61</v>
      </c>
      <c r="C1" s="92" t="s">
        <v>62</v>
      </c>
      <c r="D1" s="92" t="s">
        <v>63</v>
      </c>
      <c r="E1" s="92" t="s">
        <v>64</v>
      </c>
      <c r="F1" s="92" t="s">
        <v>65</v>
      </c>
      <c r="I1" s="104" t="s">
        <v>60</v>
      </c>
      <c r="J1" s="105" t="s">
        <v>61</v>
      </c>
      <c r="K1" s="106" t="s">
        <v>62</v>
      </c>
      <c r="L1" s="106" t="s">
        <v>63</v>
      </c>
      <c r="M1" s="106" t="s">
        <v>64</v>
      </c>
      <c r="N1" s="106" t="s">
        <v>65</v>
      </c>
    </row>
    <row r="2" spans="1:14" ht="315" x14ac:dyDescent="0.25">
      <c r="A2" s="93" t="str">
        <f>IF($C$2="","","PIC Seasonal Formulation - "&amp;Calendar!$W$12&amp;" Finish")</f>
        <v/>
      </c>
      <c r="B2" s="97" t="str">
        <f>IF($A$2="","","PIC Seasonal Formulation Calculator"&amp;CHAR(10)&amp;"Start "&amp;Calendar!$W$12&amp;CHAR(10)&amp;'Seasonal Formulation'!$P$12&amp;": "&amp;'Seasonal Formulation'!$Q$12&amp;CHAR(10)&amp;'Seasonal Formulation'!$P$13&amp;": "&amp;'Seasonal Formulation'!$Q$13&amp;CHAR(10)&amp;"Initial Weight: "&amp;ROUND('Seasonal Formulation'!$D$26,0)&amp;"kg"&amp;CHAR(10)&amp;"Final Weight: "&amp;ROUND('Seasonal Formulation'!$E$26,0)&amp;"kg")</f>
        <v/>
      </c>
      <c r="C2" s="95" t="str">
        <f>IF(OR(Calendar!$Y$12="Don't Change",Calendar!$Y$12="No Data"),"",Calendar!$Y$12)</f>
        <v/>
      </c>
      <c r="D2" s="96" t="str">
        <f t="shared" ref="D2:D19" si="0">IF(C2="","","12:00AM")</f>
        <v/>
      </c>
      <c r="E2" s="95" t="str">
        <f t="shared" ref="E2:E19" si="1">IF(C2="","",C2+1)</f>
        <v/>
      </c>
      <c r="F2" s="96" t="str">
        <f t="shared" ref="F2:F19" si="2">IF(D2="","","11:59PM")</f>
        <v/>
      </c>
      <c r="I2" s="107" t="s">
        <v>70</v>
      </c>
      <c r="J2" s="108" t="s">
        <v>71</v>
      </c>
      <c r="K2" s="109">
        <v>44242</v>
      </c>
      <c r="L2" s="110" t="s">
        <v>66</v>
      </c>
      <c r="M2" s="109">
        <v>44243</v>
      </c>
      <c r="N2" s="110" t="s">
        <v>67</v>
      </c>
    </row>
    <row r="3" spans="1:14" ht="315" x14ac:dyDescent="0.25">
      <c r="A3" s="93" t="str">
        <f>IF($C$3="","","PIC Seasonal Formulation - "&amp;Calendar!$W$12&amp;" Finish")</f>
        <v/>
      </c>
      <c r="B3" s="97" t="str">
        <f>IF(A3="","","PIC Seasonal Formulation Calculator"&amp;CHAR(10)&amp;"Stop "&amp;Calendar!$W$12&amp;CHAR(10)&amp;'Seasonal Formulation'!$P$12&amp;": "&amp;'Seasonal Formulation'!$Q$12&amp;CHAR(10)&amp;'Seasonal Formulation'!$P$13&amp;": "&amp;'Seasonal Formulation'!$Q$13&amp;CHAR(10)&amp;"Initial Weight: "&amp;ROUND('Seasonal Formulation'!$D$26,0)&amp;"kg"&amp;CHAR(10)&amp;"Final Weight: "&amp;ROUND('Seasonal Formulation'!$E$26,0)&amp;"kg")</f>
        <v/>
      </c>
      <c r="C3" s="95" t="str">
        <f>IF(OR(Calendar!$Z$12="Don't Change",Calendar!$Z$12="No Data"),"",Calendar!$Z$12)</f>
        <v/>
      </c>
      <c r="D3" s="96" t="str">
        <f t="shared" si="0"/>
        <v/>
      </c>
      <c r="E3" s="95" t="str">
        <f t="shared" si="1"/>
        <v/>
      </c>
      <c r="F3" s="96" t="str">
        <f t="shared" si="2"/>
        <v/>
      </c>
      <c r="I3" s="107" t="s">
        <v>72</v>
      </c>
      <c r="J3" s="108" t="s">
        <v>73</v>
      </c>
      <c r="K3" s="109">
        <v>44340</v>
      </c>
      <c r="L3" s="110" t="s">
        <v>66</v>
      </c>
      <c r="M3" s="109">
        <v>44341</v>
      </c>
      <c r="N3" s="110" t="s">
        <v>67</v>
      </c>
    </row>
    <row r="4" spans="1:14" ht="315" x14ac:dyDescent="0.25">
      <c r="A4" s="93" t="str">
        <f>IF($C$4="","","PIC Seasonal Formulation - "&amp;Calendar!$W$11&amp;" Start")</f>
        <v/>
      </c>
      <c r="B4" s="94" t="str">
        <f>IF($A$4="","","PIC Seasonal Formulation Calculator"&amp;CHAR(10)&amp;"Start "&amp;Calendar!$W$11&amp;CHAR(10)&amp;'Seasonal Formulation'!$P$12&amp;": "&amp;'Seasonal Formulation'!$Q$12&amp;CHAR(10)&amp;'Seasonal Formulation'!$P$13&amp;": "&amp;'Seasonal Formulation'!$Q$13&amp;CHAR(10)&amp;"Initial Weight: "&amp;ROUND('Seasonal Formulation'!$D$25,0)&amp;"kg"&amp;CHAR(10)&amp;"Final Weight: "&amp;ROUND('Seasonal Formulation'!$E$25,0)&amp;"kg")</f>
        <v/>
      </c>
      <c r="C4" s="95" t="str">
        <f>IF(OR(Calendar!$Y$11="Don't Change",Calendar!$Y$11="No Data"),"",Calendar!$Y$11)</f>
        <v/>
      </c>
      <c r="D4" s="96" t="str">
        <f t="shared" si="0"/>
        <v/>
      </c>
      <c r="E4" s="95" t="str">
        <f t="shared" si="1"/>
        <v/>
      </c>
      <c r="F4" s="96" t="str">
        <f t="shared" si="2"/>
        <v/>
      </c>
      <c r="I4" s="107" t="s">
        <v>68</v>
      </c>
      <c r="J4" s="108" t="s">
        <v>74</v>
      </c>
      <c r="K4" s="109">
        <v>44211</v>
      </c>
      <c r="L4" s="110" t="s">
        <v>66</v>
      </c>
      <c r="M4" s="109">
        <v>44212</v>
      </c>
      <c r="N4" s="110" t="s">
        <v>67</v>
      </c>
    </row>
    <row r="5" spans="1:14" ht="315" x14ac:dyDescent="0.25">
      <c r="A5" s="93" t="str">
        <f>IF($C$5="","","PIC Seasonal Formulation - "&amp;Calendar!$W$11&amp;" Finish")</f>
        <v/>
      </c>
      <c r="B5" s="94" t="str">
        <f>IF($A$5="","","PIC Seasonal Formulation Calculator"&amp;CHAR(10)&amp;"Stop "&amp;Calendar!$W$11&amp;CHAR(10)&amp;'Seasonal Formulation'!$P$12&amp;": "&amp;'Seasonal Formulation'!$Q$12&amp;CHAR(10)&amp;'Seasonal Formulation'!$P$13&amp;": "&amp;'Seasonal Formulation'!$Q$13&amp;CHAR(10)&amp;"Initial Weight: "&amp;ROUND('Seasonal Formulation'!$D$25,0)&amp;"kg"&amp;CHAR(10)&amp;"Final Weight: "&amp;ROUND('Seasonal Formulation'!$E$25,0)&amp;"kg")</f>
        <v/>
      </c>
      <c r="C5" s="95" t="str">
        <f>IF(OR(Calendar!$Z$11="Don't Change",Calendar!$Z$11="No Data"),"",Calendar!$Z$11)</f>
        <v/>
      </c>
      <c r="D5" s="96" t="str">
        <f t="shared" si="0"/>
        <v/>
      </c>
      <c r="E5" s="95" t="str">
        <f t="shared" si="1"/>
        <v/>
      </c>
      <c r="F5" s="96" t="str">
        <f t="shared" si="2"/>
        <v/>
      </c>
      <c r="I5" s="107" t="s">
        <v>69</v>
      </c>
      <c r="J5" s="108" t="s">
        <v>75</v>
      </c>
      <c r="K5" s="109">
        <v>44288</v>
      </c>
      <c r="L5" s="110" t="s">
        <v>66</v>
      </c>
      <c r="M5" s="109">
        <v>44289</v>
      </c>
      <c r="N5" s="110" t="s">
        <v>67</v>
      </c>
    </row>
    <row r="6" spans="1:14" ht="315" x14ac:dyDescent="0.25">
      <c r="A6" s="93" t="str">
        <f>IF($C$6="","","PIC Seasonal Formulation - "&amp;Calendar!$W$10&amp;" Start")</f>
        <v/>
      </c>
      <c r="B6" s="94" t="str">
        <f>IF(A6="","","PIC Seasonal Formulation Calculator"&amp;CHAR(10)&amp;"Start "&amp;Calendar!$W$10&amp;CHAR(10)&amp;'Seasonal Formulation'!$P$12&amp;": "&amp;'Seasonal Formulation'!$Q$12&amp;CHAR(10)&amp;'Seasonal Formulation'!$P$13&amp;": "&amp;'Seasonal Formulation'!$Q$13&amp;CHAR(10)&amp;"Initial Weight: "&amp;ROUND('Seasonal Formulation'!$D$24,0)&amp;"kg"&amp;CHAR(10)&amp;"Final Weight: "&amp;ROUND('Seasonal Formulation'!$E$24,0)&amp;"kg")</f>
        <v/>
      </c>
      <c r="C6" s="95" t="str">
        <f>IF(OR(Calendar!$Y$10="Don't Change",Calendar!$Y$10="No Data"),"",Calendar!$Y$10)</f>
        <v/>
      </c>
      <c r="D6" s="96" t="str">
        <f t="shared" si="0"/>
        <v/>
      </c>
      <c r="E6" s="95" t="str">
        <f t="shared" si="1"/>
        <v/>
      </c>
      <c r="F6" s="96" t="str">
        <f t="shared" si="2"/>
        <v/>
      </c>
      <c r="I6" s="107" t="s">
        <v>76</v>
      </c>
      <c r="J6" s="108" t="s">
        <v>77</v>
      </c>
      <c r="K6" s="109">
        <v>44190</v>
      </c>
      <c r="L6" s="110" t="s">
        <v>66</v>
      </c>
      <c r="M6" s="109">
        <v>44191</v>
      </c>
      <c r="N6" s="110" t="s">
        <v>67</v>
      </c>
    </row>
    <row r="7" spans="1:14" ht="315" x14ac:dyDescent="0.25">
      <c r="A7" s="93" t="str">
        <f>IF($C$7="","","PIC Seasonal Formulation - "&amp;Calendar!$W$10&amp;" Finish")</f>
        <v/>
      </c>
      <c r="B7" s="94" t="str">
        <f>IF(A7="","","PIC Seasonal Formulation Calculator"&amp;CHAR(10)&amp;"Stop "&amp;Calendar!$W$10&amp;CHAR(10)&amp;'Seasonal Formulation'!$P$12&amp;": "&amp;'Seasonal Formulation'!$Q$12&amp;CHAR(10)&amp;'Seasonal Formulation'!$P$13&amp;": "&amp;'Seasonal Formulation'!$Q$13&amp;CHAR(10)&amp;"Initial Weight: "&amp;ROUND('Seasonal Formulation'!$D$24,0)&amp;"kg"&amp;CHAR(10)&amp;"Final Weight: "&amp;ROUND('Seasonal Formulation'!$E$24,0)&amp;"kg")</f>
        <v/>
      </c>
      <c r="C7" s="95" t="str">
        <f>IF(OR(Calendar!$Z$10="Don't Change",Calendar!$Z$10="No Data"),"",Calendar!$Z$10)</f>
        <v/>
      </c>
      <c r="D7" s="96" t="str">
        <f t="shared" si="0"/>
        <v/>
      </c>
      <c r="E7" s="95" t="str">
        <f t="shared" si="1"/>
        <v/>
      </c>
      <c r="F7" s="96" t="str">
        <f t="shared" si="2"/>
        <v/>
      </c>
      <c r="I7" s="107" t="s">
        <v>78</v>
      </c>
      <c r="J7" s="108" t="s">
        <v>79</v>
      </c>
      <c r="K7" s="109">
        <v>44267</v>
      </c>
      <c r="L7" s="110" t="s">
        <v>66</v>
      </c>
      <c r="M7" s="109">
        <v>44268</v>
      </c>
      <c r="N7" s="110" t="s">
        <v>67</v>
      </c>
    </row>
    <row r="8" spans="1:14" ht="315" x14ac:dyDescent="0.25">
      <c r="A8" s="93" t="str">
        <f>IF($C$8="","","PIC Seasonal Formulation - "&amp;Calendar!$W$9&amp;" Start")</f>
        <v>PIC Seasonal Formulation - Phase 6 Start</v>
      </c>
      <c r="B8" s="94" t="str">
        <f>IF(A8="","","PIC Seasonal Formulation Calculator"&amp;CHAR(10)&amp;"Start "&amp;Calendar!W9&amp;CHAR(10)&amp;'Seasonal Formulation'!$P$12&amp;": "&amp;'Seasonal Formulation'!$Q$12&amp;CHAR(10)&amp;'Seasonal Formulation'!$P$13&amp;": "&amp;'Seasonal Formulation'!$Q$13&amp;CHAR(10)&amp;"Initial Weight: "&amp;ROUND('Seasonal Formulation'!$D$23,0)&amp;"kg"&amp;CHAR(10)&amp;"Final Weight: "&amp;ROUND('Seasonal Formulation'!$E$23,0)&amp;"kg")</f>
        <v>PIC Seasonal Formulation Calculator
Start Phase 6
Production system: Normal
Gender: Barrows + Gilts
Initial Weight: 100kg
Final Weight: 120kg</v>
      </c>
      <c r="C8" s="95">
        <f>IF(OR(Calendar!$Y$9="Don't Change",Calendar!$Y$9="No Data"),"",Calendar!$Y$9)</f>
        <v>44242</v>
      </c>
      <c r="D8" s="96" t="str">
        <f t="shared" si="0"/>
        <v>12:00AM</v>
      </c>
      <c r="E8" s="95">
        <f t="shared" si="1"/>
        <v>44243</v>
      </c>
      <c r="F8" s="96" t="str">
        <f t="shared" si="2"/>
        <v>11:59PM</v>
      </c>
      <c r="I8" s="107" t="s">
        <v>80</v>
      </c>
      <c r="J8" s="108" t="s">
        <v>81</v>
      </c>
      <c r="K8" s="109">
        <v>44157</v>
      </c>
      <c r="L8" s="110" t="s">
        <v>66</v>
      </c>
      <c r="M8" s="109">
        <v>44158</v>
      </c>
      <c r="N8" s="110" t="s">
        <v>67</v>
      </c>
    </row>
    <row r="9" spans="1:14" ht="315" x14ac:dyDescent="0.25">
      <c r="A9" s="93" t="str">
        <f>IF($C$9="","","PIC Seasonal Formulation - "&amp;Calendar!$W$9&amp;" Finish")</f>
        <v>PIC Seasonal Formulation - Phase 6 Finish</v>
      </c>
      <c r="B9" s="94" t="str">
        <f>IF(A9="","","PIC Seasonal Formulation Calculator"&amp;CHAR(10)&amp;"Stop "&amp;Calendar!$W$9&amp;CHAR(10)&amp;'Seasonal Formulation'!$P$12&amp;": "&amp;'Seasonal Formulation'!$Q$12&amp;CHAR(10)&amp;'Seasonal Formulation'!$P$13&amp;": "&amp;'Seasonal Formulation'!$Q$13&amp;CHAR(10)&amp;"Initial Weight: "&amp;ROUND('Seasonal Formulation'!$D$23,0)&amp;"kg"&amp;CHAR(10)&amp;"Final Weight: "&amp;ROUND('Seasonal Formulation'!$E$23,0)&amp;"kg")</f>
        <v>PIC Seasonal Formulation Calculator
Stop Phase 6
Production system: Normal
Gender: Barrows + Gilts
Initial Weight: 100kg
Final Weight: 120kg</v>
      </c>
      <c r="C9" s="95">
        <f>IF(OR(Calendar!$Z$9="Don't Change",Calendar!$Z$9="No Data"),"",Calendar!$Z$9)</f>
        <v>44340</v>
      </c>
      <c r="D9" s="96" t="str">
        <f t="shared" si="0"/>
        <v>12:00AM</v>
      </c>
      <c r="E9" s="95">
        <f t="shared" si="1"/>
        <v>44341</v>
      </c>
      <c r="F9" s="96" t="str">
        <f t="shared" si="2"/>
        <v>11:59PM</v>
      </c>
      <c r="I9" s="107" t="s">
        <v>82</v>
      </c>
      <c r="J9" s="108" t="s">
        <v>83</v>
      </c>
      <c r="K9" s="109">
        <v>44234</v>
      </c>
      <c r="L9" s="110" t="s">
        <v>66</v>
      </c>
      <c r="M9" s="109">
        <v>44235</v>
      </c>
      <c r="N9" s="110" t="s">
        <v>67</v>
      </c>
    </row>
    <row r="10" spans="1:14" ht="90" x14ac:dyDescent="0.25">
      <c r="A10" s="93" t="str">
        <f>IF($C$10="","","PIC Seasonal Formulation - "&amp;Calendar!$W$8&amp;" Start")</f>
        <v>PIC Seasonal Formulation - Phase 5 Start</v>
      </c>
      <c r="B10" s="94" t="str">
        <f>IF(A10="","","PIC Seasonal Formulation Calculator"&amp;CHAR(10)&amp;"Start "&amp;Calendar!$W$8&amp;CHAR(10)&amp;'Seasonal Formulation'!$P$12&amp;": "&amp;'Seasonal Formulation'!$Q$12&amp;CHAR(10)&amp;'Seasonal Formulation'!$P$13&amp;": "&amp;'Seasonal Formulation'!$Q$13&amp;CHAR(10)&amp;"Initial Weight: "&amp;ROUND('Seasonal Formulation'!$D$22,0)&amp;"kg"&amp;CHAR(10)&amp;"Final Weight: "&amp;ROUND('Seasonal Formulation'!$E$22,0)&amp;"kg")</f>
        <v>PIC Seasonal Formulation Calculator
Start Phase 5
Production system: Normal
Gender: Barrows + Gilts
Initial Weight: 70kg
Final Weight: 100kg</v>
      </c>
      <c r="C10" s="95">
        <f>IF(OR(Calendar!$Y$8="Don't Change",Calendar!$Y$8="No Data"),"",Calendar!$Y$8)</f>
        <v>44211</v>
      </c>
      <c r="D10" s="96" t="str">
        <f t="shared" si="0"/>
        <v>12:00AM</v>
      </c>
      <c r="E10" s="95">
        <f t="shared" si="1"/>
        <v>44212</v>
      </c>
      <c r="F10" s="96" t="str">
        <f t="shared" si="2"/>
        <v>11:59PM</v>
      </c>
      <c r="I10" s="102"/>
      <c r="J10" s="102"/>
      <c r="K10" s="102"/>
      <c r="L10" s="102"/>
      <c r="M10" s="102"/>
      <c r="N10" s="102"/>
    </row>
    <row r="11" spans="1:14" ht="90" x14ac:dyDescent="0.25">
      <c r="A11" s="93" t="str">
        <f>IF($C$11="","","PIC Seasonal Formulation - "&amp;Calendar!$W$8&amp;" Finish")</f>
        <v>PIC Seasonal Formulation - Phase 5 Finish</v>
      </c>
      <c r="B11" s="94" t="str">
        <f>IF(A11="","","PIC Seasonal Formulation Calculator"&amp;CHAR(10)&amp;"Stop "&amp;Calendar!$W$8&amp;CHAR(10)&amp;'Seasonal Formulation'!$P$12&amp;": "&amp;'Seasonal Formulation'!$Q$12&amp;CHAR(10)&amp;'Seasonal Formulation'!$P$13&amp;": "&amp;'Seasonal Formulation'!$Q$13&amp;CHAR(10)&amp;"Initial Weight: "&amp;ROUND('Seasonal Formulation'!$D$22,0)&amp;"kg"&amp;CHAR(10)&amp;"Final Weight: "&amp;ROUND('Seasonal Formulation'!$E$22,0)&amp;"kg")</f>
        <v>PIC Seasonal Formulation Calculator
Stop Phase 5
Production system: Normal
Gender: Barrows + Gilts
Initial Weight: 70kg
Final Weight: 100kg</v>
      </c>
      <c r="C11" s="95">
        <f>IF(OR(Calendar!$Z$8="Don't Change",Calendar!$Z$8="No Data"),"",Calendar!$Z$8)</f>
        <v>44288</v>
      </c>
      <c r="D11" s="96" t="str">
        <f t="shared" si="0"/>
        <v>12:00AM</v>
      </c>
      <c r="E11" s="95">
        <f t="shared" si="1"/>
        <v>44289</v>
      </c>
      <c r="F11" s="96" t="str">
        <f t="shared" si="2"/>
        <v>11:59PM</v>
      </c>
    </row>
    <row r="12" spans="1:14" ht="90" x14ac:dyDescent="0.25">
      <c r="A12" s="93" t="str">
        <f>IF($C$12="","","PIC Seasonal Formulation - "&amp;Calendar!$W$7&amp;" Start")</f>
        <v>PIC Seasonal Formulation - Phase 4 Start</v>
      </c>
      <c r="B12" s="94" t="str">
        <f>IF(A12="","","PIC Seasonal Formulation Calculator"&amp;CHAR(10)&amp;"Start "&amp;Calendar!$W$7&amp;CHAR(10)&amp;'Seasonal Formulation'!$P$12&amp;": "&amp;'Seasonal Formulation'!$Q$12&amp;CHAR(10)&amp;'Seasonal Formulation'!$P$13&amp;": "&amp;'Seasonal Formulation'!$Q$13&amp;CHAR(10)&amp;"Initial Weight: "&amp;ROUND('Seasonal Formulation'!$D$21,0)&amp;"kg"&amp;CHAR(10)&amp;"Final Weight: "&amp;ROUND('Seasonal Formulation'!$E$21,0)&amp;"kg")</f>
        <v>PIC Seasonal Formulation Calculator
Start Phase 4
Production system: Normal
Gender: Barrows + Gilts
Initial Weight: 50kg
Final Weight: 70kg</v>
      </c>
      <c r="C12" s="95">
        <f>IF(OR(Calendar!$Y$7="Don't Change",Calendar!$Y$7="No Data"),"",Calendar!$Y$7)</f>
        <v>44190</v>
      </c>
      <c r="D12" s="96" t="str">
        <f t="shared" si="0"/>
        <v>12:00AM</v>
      </c>
      <c r="E12" s="95">
        <f t="shared" si="1"/>
        <v>44191</v>
      </c>
      <c r="F12" s="96" t="str">
        <f t="shared" si="2"/>
        <v>11:59PM</v>
      </c>
    </row>
    <row r="13" spans="1:14" ht="90" x14ac:dyDescent="0.25">
      <c r="A13" s="93" t="str">
        <f>IF($C$13="","","PIC Seasonal Formulation - "&amp;Calendar!$W$7&amp;" Finish")</f>
        <v>PIC Seasonal Formulation - Phase 4 Finish</v>
      </c>
      <c r="B13" s="94" t="str">
        <f>IF(A13="","","PIC Seasonal Formulation Calculator"&amp;CHAR(10)&amp;"Stop "&amp;Calendar!$W$7&amp;CHAR(10)&amp;'Seasonal Formulation'!$P$12&amp;": "&amp;'Seasonal Formulation'!$Q$12&amp;CHAR(10)&amp;'Seasonal Formulation'!$P$13&amp;": "&amp;'Seasonal Formulation'!$Q$13&amp;CHAR(10)&amp;"Initial Weight: "&amp;ROUND('Seasonal Formulation'!$D$21,0)&amp;"kg"&amp;CHAR(10)&amp;"Final Weight: "&amp;ROUND('Seasonal Formulation'!$E$21,0)&amp;"kg")</f>
        <v>PIC Seasonal Formulation Calculator
Stop Phase 4
Production system: Normal
Gender: Barrows + Gilts
Initial Weight: 50kg
Final Weight: 70kg</v>
      </c>
      <c r="C13" s="95">
        <f>IF(OR(Calendar!$Z$7="Don't Change",Calendar!$Z$7="No Data"),"",Calendar!$Z$7)</f>
        <v>44267</v>
      </c>
      <c r="D13" s="96" t="str">
        <f t="shared" si="0"/>
        <v>12:00AM</v>
      </c>
      <c r="E13" s="95">
        <f t="shared" si="1"/>
        <v>44268</v>
      </c>
      <c r="F13" s="96" t="str">
        <f t="shared" si="2"/>
        <v>11:59PM</v>
      </c>
    </row>
    <row r="14" spans="1:14" ht="90" x14ac:dyDescent="0.25">
      <c r="A14" s="93" t="str">
        <f>IF($C$14="","","PIC Seasonal Formulation - "&amp;Calendar!$W$6&amp;" Start")</f>
        <v>PIC Seasonal Formulation - Phase 3 Start</v>
      </c>
      <c r="B14" s="94" t="str">
        <f>IF(A14="","","PIC Seasonal Formulation Calculator"&amp;CHAR(10)&amp;"Start "&amp;Calendar!$W$6&amp;CHAR(10)&amp;'Seasonal Formulation'!$P$12&amp;": "&amp;'Seasonal Formulation'!$Q$12&amp;CHAR(10)&amp;'Seasonal Formulation'!$P$13&amp;": "&amp;'Seasonal Formulation'!$Q$13&amp;CHAR(10)&amp;"Initial Weight: "&amp;ROUND('Seasonal Formulation'!$D$20,0)&amp;"kg"&amp;CHAR(10)&amp;"Final Weight: "&amp;ROUND('Seasonal Formulation'!$E$20,0)&amp;"kg")</f>
        <v>PIC Seasonal Formulation Calculator
Start Phase 3
Production system: Normal
Gender: Barrows + Gilts
Initial Weight: 23kg
Final Weight: 50kg</v>
      </c>
      <c r="C14" s="95">
        <f>IF(OR(Calendar!$Y$6="Don't Change",Calendar!$Y$6="No Data"),"",Calendar!$Y$6)</f>
        <v>44157</v>
      </c>
      <c r="D14" s="96" t="str">
        <f t="shared" si="0"/>
        <v>12:00AM</v>
      </c>
      <c r="E14" s="95">
        <f t="shared" si="1"/>
        <v>44158</v>
      </c>
      <c r="F14" s="96" t="str">
        <f t="shared" si="2"/>
        <v>11:59PM</v>
      </c>
    </row>
    <row r="15" spans="1:14" ht="90" x14ac:dyDescent="0.25">
      <c r="A15" s="93" t="str">
        <f>IF($C$15="","","PIC Seasonal Formulation - "&amp;Calendar!$W$6&amp;" Finish")</f>
        <v>PIC Seasonal Formulation - Phase 3 Finish</v>
      </c>
      <c r="B15" s="94" t="str">
        <f>IF(A15="","","PIC Seasonal Formulation Calculator"&amp;CHAR(10)&amp;"Stop "&amp;Calendar!$W$6&amp;CHAR(10)&amp;'Seasonal Formulation'!$P$12&amp;": "&amp;'Seasonal Formulation'!$Q$12&amp;CHAR(10)&amp;'Seasonal Formulation'!$P$13&amp;": "&amp;'Seasonal Formulation'!$Q$13&amp;CHAR(10)&amp;"Initial Weight: "&amp;ROUND('Seasonal Formulation'!$D$20,0)&amp;"kg"&amp;CHAR(10)&amp;"Final Weight: "&amp;ROUND('Seasonal Formulation'!$E$20,0)&amp;"kg")</f>
        <v>PIC Seasonal Formulation Calculator
Stop Phase 3
Production system: Normal
Gender: Barrows + Gilts
Initial Weight: 23kg
Final Weight: 50kg</v>
      </c>
      <c r="C15" s="95">
        <f>IF(OR(Calendar!$Z$6="Don't Change",Calendar!$Z$6="No Data"),"",Calendar!$Z$6)</f>
        <v>44234</v>
      </c>
      <c r="D15" s="96" t="str">
        <f t="shared" si="0"/>
        <v>12:00AM</v>
      </c>
      <c r="E15" s="95">
        <f t="shared" si="1"/>
        <v>44235</v>
      </c>
      <c r="F15" s="96" t="str">
        <f t="shared" si="2"/>
        <v>11:59PM</v>
      </c>
    </row>
    <row r="16" spans="1:14" x14ac:dyDescent="0.25">
      <c r="A16" s="93" t="str">
        <f>IF($C$16="","","PIC Seasonal Formulation - "&amp;Calendar!$W$5&amp;" Start")</f>
        <v/>
      </c>
      <c r="B16" s="94" t="str">
        <f>IF(A16="","","PIC Seasonal Formulation Calculator"&amp;CHAR(10)&amp;"Start "&amp;Calendar!$W$5&amp;CHAR(10)&amp;'Seasonal Formulation'!$P$12&amp;": "&amp;'Seasonal Formulation'!$Q$12&amp;CHAR(10)&amp;'Seasonal Formulation'!$P$13&amp;": "&amp;'Seasonal Formulation'!$Q$13&amp;CHAR(10)&amp;"Initial Weight: "&amp;ROUND('Seasonal Formulation'!$D$19,1)&amp;"kg"&amp;CHAR(10)&amp;"Final Weight: "&amp;ROUND('Seasonal Formulation'!$E$19,1)&amp;"kg")</f>
        <v/>
      </c>
      <c r="C16" s="95" t="str">
        <f>IF(OR(Calendar!$Y$5="Don't Change",Calendar!$Y$5="No Data"),"",Calendar!$Y$5)</f>
        <v/>
      </c>
      <c r="D16" s="96" t="str">
        <f t="shared" si="0"/>
        <v/>
      </c>
      <c r="E16" s="95" t="str">
        <f t="shared" si="1"/>
        <v/>
      </c>
      <c r="F16" s="96" t="str">
        <f t="shared" si="2"/>
        <v/>
      </c>
    </row>
    <row r="17" spans="1:6" x14ac:dyDescent="0.25">
      <c r="A17" s="93" t="str">
        <f>IF($C$17="","","PIC Seasonal Formulation - "&amp;Calendar!$W$5&amp;" Finish")</f>
        <v/>
      </c>
      <c r="B17" s="94" t="str">
        <f>IF(A17="","","PIC Seasonal Formulation Calculator"&amp;CHAR(10)&amp;"Stop "&amp;Calendar!$W$5&amp;CHAR(10)&amp;'Seasonal Formulation'!$P$12&amp;": "&amp;'Seasonal Formulation'!$Q$12&amp;CHAR(10)&amp;'Seasonal Formulation'!$P$13&amp;": "&amp;'Seasonal Formulation'!$Q$13&amp;CHAR(10)&amp;"Initial Weight: "&amp;ROUND('Seasonal Formulation'!$D$19,1)&amp;"kg"&amp;CHAR(10)&amp;"Final Weight: "&amp;ROUND('Seasonal Formulation'!$E$19,1)&amp;"kg")</f>
        <v/>
      </c>
      <c r="C17" s="95" t="str">
        <f>IF(OR(Calendar!$Z$5="Don't Change",Calendar!$Z$5="No Data"),"",Calendar!$Z$5)</f>
        <v/>
      </c>
      <c r="D17" s="96" t="str">
        <f t="shared" si="0"/>
        <v/>
      </c>
      <c r="E17" s="95" t="str">
        <f t="shared" si="1"/>
        <v/>
      </c>
      <c r="F17" s="96" t="str">
        <f t="shared" si="2"/>
        <v/>
      </c>
    </row>
    <row r="18" spans="1:6" x14ac:dyDescent="0.25">
      <c r="A18" s="93" t="str">
        <f>IF($C$18="","","PIC Seasonal Formulation - "&amp;Calendar!$W$4&amp;" Start")</f>
        <v/>
      </c>
      <c r="B18" s="94" t="str">
        <f>IF(A18="","","PIC Seasonal Formulation Calculator"&amp;CHAR(10)&amp;"Start "&amp;Calendar!$W$4&amp;CHAR(10)&amp;'Seasonal Formulation'!$P$12&amp;": "&amp;'Seasonal Formulation'!$Q$12&amp;CHAR(10)&amp;'Seasonal Formulation'!$P$13&amp;": "&amp;'Seasonal Formulation'!$Q$13&amp;CHAR(10)&amp;"Initial Weight: "&amp;ROUND('Seasonal Formulation'!$D$18,1)&amp;"kg"&amp;CHAR(10)&amp;"Final Weight: "&amp;ROUND('Seasonal Formulation'!$E$18,1)&amp;"kg")</f>
        <v/>
      </c>
      <c r="C18" s="95" t="str">
        <f>IF(OR(Calendar!$Y$4="Don't Change",Calendar!$Y$4="No Data"),"",Calendar!$Y$4)</f>
        <v/>
      </c>
      <c r="D18" s="96" t="str">
        <f t="shared" si="0"/>
        <v/>
      </c>
      <c r="E18" s="95" t="str">
        <f t="shared" si="1"/>
        <v/>
      </c>
      <c r="F18" s="96" t="str">
        <f t="shared" si="2"/>
        <v/>
      </c>
    </row>
    <row r="19" spans="1:6" x14ac:dyDescent="0.25">
      <c r="A19" s="93" t="str">
        <f>IF($C$19="","","PIC Seasonal Formulation - "&amp;Calendar!$W$4&amp;" Finish")</f>
        <v/>
      </c>
      <c r="B19" s="94" t="str">
        <f>IF(A19="","","PIC Seasonal Formulation Calculator"&amp;CHAR(10)&amp;"Stop "&amp;Calendar!W4&amp;CHAR(10)&amp;'Seasonal Formulation'!$P$12&amp;": "&amp;'Seasonal Formulation'!$Q$12&amp;CHAR(10)&amp;'Seasonal Formulation'!$P$13&amp;": "&amp;'Seasonal Formulation'!$Q$13&amp;CHAR(10)&amp;"Initial Weight: "&amp;ROUND('Seasonal Formulation'!D19,1)&amp;"kg"&amp;CHAR(10)&amp;"Final Weight: "&amp;ROUND('Seasonal Formulation'!E19,1)&amp;"kg")</f>
        <v/>
      </c>
      <c r="C19" s="95" t="str">
        <f>IF(OR(Calendar!$Z$4="Don't Change",Calendar!$Z$4="No Data"),"",Calendar!$Z$4)</f>
        <v/>
      </c>
      <c r="D19" s="96" t="str">
        <f t="shared" si="0"/>
        <v/>
      </c>
      <c r="E19" s="95" t="str">
        <f t="shared" si="1"/>
        <v/>
      </c>
      <c r="F19" s="96" t="str">
        <f t="shared" si="2"/>
        <v/>
      </c>
    </row>
  </sheetData>
  <autoFilter ref="A1:F19" xr:uid="{FB20C564-53C8-4B33-9FFA-B1E6D7BE1534}"/>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A20"/>
  <sheetViews>
    <sheetView showGridLines="0" workbookViewId="0">
      <selection activeCell="AA16" sqref="AA16"/>
    </sheetView>
  </sheetViews>
  <sheetFormatPr defaultRowHeight="15" x14ac:dyDescent="0.25"/>
  <cols>
    <col min="1" max="7" width="11.7109375" customWidth="1"/>
  </cols>
  <sheetData>
    <row r="1" ht="34.9" customHeight="1" x14ac:dyDescent="0.25"/>
    <row r="2" ht="19.899999999999999" customHeight="1" x14ac:dyDescent="0.25"/>
    <row r="3" ht="21" customHeight="1" x14ac:dyDescent="0.25"/>
    <row r="4" ht="64.900000000000006" customHeight="1" x14ac:dyDescent="0.25"/>
    <row r="5" ht="21" customHeight="1" x14ac:dyDescent="0.25"/>
    <row r="6" ht="64.900000000000006" customHeight="1" x14ac:dyDescent="0.25"/>
    <row r="7" ht="21" customHeight="1" x14ac:dyDescent="0.25"/>
    <row r="8" ht="64.900000000000006" customHeight="1" x14ac:dyDescent="0.25"/>
    <row r="9" ht="21" customHeight="1" x14ac:dyDescent="0.25"/>
    <row r="10" ht="64.900000000000006" customHeight="1" x14ac:dyDescent="0.25"/>
    <row r="11" ht="21" customHeight="1" x14ac:dyDescent="0.25"/>
    <row r="12" ht="64.900000000000006" customHeight="1" x14ac:dyDescent="0.25"/>
    <row r="13" ht="21" customHeight="1" x14ac:dyDescent="0.25"/>
    <row r="14" ht="64.900000000000006" customHeight="1" x14ac:dyDescent="0.25"/>
    <row r="15" ht="21" customHeight="1" x14ac:dyDescent="0.25"/>
    <row r="16" ht="64.900000000000006" customHeight="1" x14ac:dyDescent="0.25"/>
    <row r="17" ht="21" customHeight="1" x14ac:dyDescent="0.25"/>
    <row r="18" ht="64.900000000000006" customHeight="1" x14ac:dyDescent="0.25"/>
    <row r="19" ht="21" customHeight="1" x14ac:dyDescent="0.25"/>
    <row r="20" ht="64.900000000000006" customHeight="1"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435929B912A24BBD8B2FFC0C87E709" ma:contentTypeVersion="4" ma:contentTypeDescription="Create a new document." ma:contentTypeScope="" ma:versionID="994cfc7aa69f33d22703884a215541c9">
  <xsd:schema xmlns:xsd="http://www.w3.org/2001/XMLSchema" xmlns:xs="http://www.w3.org/2001/XMLSchema" xmlns:p="http://schemas.microsoft.com/office/2006/metadata/properties" xmlns:ns2="0d5007d6-10e6-4b05-93e0-4ceea4a36e76" xmlns:ns3="34cc2e9b-5efc-4a56-b7a5-4bc072b79e78" targetNamespace="http://schemas.microsoft.com/office/2006/metadata/properties" ma:root="true" ma:fieldsID="9657231a56e5a67fc30dc74254921b5b" ns2:_="" ns3:_="">
    <xsd:import namespace="0d5007d6-10e6-4b05-93e0-4ceea4a36e76"/>
    <xsd:import namespace="34cc2e9b-5efc-4a56-b7a5-4bc072b79e7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5007d6-10e6-4b05-93e0-4ceea4a36e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cc2e9b-5efc-4a56-b7a5-4bc072b79e7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1C9BD5-0D0A-41CC-8AC3-5BD8FE4994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5007d6-10e6-4b05-93e0-4ceea4a36e76"/>
    <ds:schemaRef ds:uri="34cc2e9b-5efc-4a56-b7a5-4bc072b79e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32E86C-4193-4083-98B5-750F1A72A4B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382F8E5-6DF0-4538-B87B-732194B257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Instruction</vt:lpstr>
      <vt:lpstr>Seasonal Formulation</vt:lpstr>
      <vt:lpstr>GC</vt:lpstr>
      <vt:lpstr>Calendar</vt:lpstr>
      <vt:lpstr>Schedule</vt:lpstr>
      <vt:lpstr>Sheet7</vt:lpstr>
      <vt:lpstr>Calendar!Print_Area</vt:lpstr>
      <vt:lpstr>'Seasonal Formulation'!Print_Area</vt:lpstr>
    </vt:vector>
  </TitlesOfParts>
  <Company>Genus, PlC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uorlando</dc:creator>
  <cp:lastModifiedBy>Lexi Marek Beeler</cp:lastModifiedBy>
  <dcterms:created xsi:type="dcterms:W3CDTF">2018-01-23T23:36:39Z</dcterms:created>
  <dcterms:modified xsi:type="dcterms:W3CDTF">2022-02-17T20:32:05Z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0x01010084435929B912A24BBD8B2FFC0C87E709</vt:lpwstr>
  </property>
</Properties>
</file>