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amarek\Downloads\"/>
    </mc:Choice>
  </mc:AlternateContent>
  <xr:revisionPtr revIDLastSave="0" documentId="8_{784C8B09-7E81-4CD0-AB2C-8DAF2B311DDE}" xr6:coauthVersionLast="46" xr6:coauthVersionMax="46" xr10:uidLastSave="{00000000-0000-0000-0000-000000000000}"/>
  <bookViews>
    <workbookView xWindow="28680" yWindow="-120" windowWidth="29040" windowHeight="15840" activeTab="1" xr2:uid="{00000000-000D-0000-FFFF-FFFF00000000}"/>
  </bookViews>
  <sheets>
    <sheet name="Instruction" sheetId="16" r:id="rId1"/>
    <sheet name="Seasonal Formulation" sheetId="7" r:id="rId2"/>
    <sheet name="GC" sheetId="6" state="hidden" r:id="rId3"/>
    <sheet name="Calendar" sheetId="12" state="hidden" r:id="rId4"/>
    <sheet name="Schedule" sheetId="15" state="hidden" r:id="rId5"/>
    <sheet name="Sheet7" sheetId="10" state="hidden" r:id="rId6"/>
  </sheets>
  <definedNames>
    <definedName name="_xlnm._FilterDatabase" localSheetId="4" hidden="1">Schedule!$A$1:$F$19</definedName>
    <definedName name="_xlnm.Print_Area" localSheetId="3">Calendar!$A$1:$Z$31</definedName>
    <definedName name="_xlnm.Print_Area" localSheetId="1">'Seasonal Formulation'!$A$1:$R$150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7" l="1"/>
  <c r="E44" i="7"/>
  <c r="E45" i="7"/>
  <c r="E46" i="7"/>
  <c r="E47" i="7"/>
  <c r="E48" i="7"/>
  <c r="E49" i="7"/>
  <c r="E50" i="7"/>
  <c r="E42" i="7"/>
  <c r="D42" i="7"/>
  <c r="T1" i="12" l="1"/>
  <c r="C24" i="7"/>
  <c r="D24" i="7" s="1"/>
  <c r="C23" i="7"/>
  <c r="D23" i="7" s="1"/>
  <c r="C22" i="7"/>
  <c r="C21" i="7"/>
  <c r="D21" i="7" s="1"/>
  <c r="D45" i="7" s="1"/>
  <c r="C20" i="7"/>
  <c r="C19" i="7"/>
  <c r="C26" i="7"/>
  <c r="C25" i="7"/>
  <c r="B18" i="7"/>
  <c r="H16" i="7"/>
  <c r="L16" i="7"/>
  <c r="J16" i="7"/>
  <c r="N16" i="7"/>
  <c r="D4" i="6"/>
  <c r="C4" i="6"/>
  <c r="B4" i="6"/>
  <c r="H18" i="6"/>
  <c r="D15" i="6" s="1"/>
  <c r="D16" i="6" s="1"/>
  <c r="H17" i="6"/>
  <c r="D14" i="6" s="1"/>
  <c r="H16" i="6"/>
  <c r="D13" i="6" s="1"/>
  <c r="C13" i="6" s="1"/>
  <c r="H15" i="6"/>
  <c r="D12" i="6" s="1"/>
  <c r="H14" i="6"/>
  <c r="D11" i="6" s="1"/>
  <c r="H13" i="6"/>
  <c r="D10" i="6" s="1"/>
  <c r="H12" i="6"/>
  <c r="D9" i="6" s="1"/>
  <c r="B9" i="6" s="1"/>
  <c r="H11" i="6"/>
  <c r="D8" i="6" s="1"/>
  <c r="H10" i="6"/>
  <c r="D7" i="6" s="1"/>
  <c r="H9" i="6"/>
  <c r="D6" i="6" s="1"/>
  <c r="H8" i="6"/>
  <c r="D5" i="6" s="1"/>
  <c r="G26" i="7" l="1"/>
  <c r="D26" i="7"/>
  <c r="G25" i="7"/>
  <c r="D25" i="7"/>
  <c r="D49" i="7" s="1"/>
  <c r="F25" i="7" s="1"/>
  <c r="D19" i="7"/>
  <c r="D43" i="7" s="1"/>
  <c r="B13" i="6"/>
  <c r="Q26" i="7"/>
  <c r="D48" i="7"/>
  <c r="C5" i="6"/>
  <c r="B5" i="6"/>
  <c r="C7" i="6"/>
  <c r="B7" i="6"/>
  <c r="C14" i="6"/>
  <c r="B14" i="6"/>
  <c r="B19" i="7"/>
  <c r="B20" i="7" s="1"/>
  <c r="B21" i="7" s="1"/>
  <c r="B22" i="7" s="1"/>
  <c r="B23" i="7" s="1"/>
  <c r="B24" i="7" s="1"/>
  <c r="B25" i="7" s="1"/>
  <c r="B26" i="7" s="1"/>
  <c r="G24" i="7"/>
  <c r="C12" i="6"/>
  <c r="B12" i="6"/>
  <c r="D20" i="7"/>
  <c r="D44" i="7" s="1"/>
  <c r="G23" i="7"/>
  <c r="D47" i="7"/>
  <c r="F23" i="7" s="1"/>
  <c r="D17" i="6"/>
  <c r="B16" i="6"/>
  <c r="C16" i="6"/>
  <c r="B6" i="6"/>
  <c r="C6" i="6"/>
  <c r="B8" i="6"/>
  <c r="C8" i="6"/>
  <c r="B15" i="6"/>
  <c r="C15" i="6"/>
  <c r="C9" i="6"/>
  <c r="C11" i="6"/>
  <c r="B11" i="6"/>
  <c r="D22" i="7"/>
  <c r="D46" i="7" s="1"/>
  <c r="G22" i="7"/>
  <c r="B10" i="6"/>
  <c r="C10" i="6"/>
  <c r="D50" i="7"/>
  <c r="F26" i="7" s="1"/>
  <c r="G21" i="7"/>
  <c r="P19" i="7" l="1"/>
  <c r="J26" i="7"/>
  <c r="L26" i="7" s="1"/>
  <c r="J25" i="7"/>
  <c r="F24" i="7"/>
  <c r="J24" i="7" s="1"/>
  <c r="F22" i="7"/>
  <c r="J22" i="7" s="1"/>
  <c r="H22" i="7" s="1"/>
  <c r="J23" i="7"/>
  <c r="H23" i="7" s="1"/>
  <c r="D18" i="6"/>
  <c r="C17" i="6"/>
  <c r="B17" i="6"/>
  <c r="H26" i="7" l="1"/>
  <c r="N26" i="7" s="1"/>
  <c r="P26" i="7" s="1"/>
  <c r="Y13" i="12" s="1"/>
  <c r="C2" i="15" s="1"/>
  <c r="L25" i="7"/>
  <c r="H25" i="7"/>
  <c r="H24" i="7"/>
  <c r="L24" i="7"/>
  <c r="L23" i="7"/>
  <c r="N23" i="7" s="1"/>
  <c r="L22" i="7"/>
  <c r="N22" i="7" s="1"/>
  <c r="C18" i="6"/>
  <c r="B18" i="6"/>
  <c r="D19" i="6"/>
  <c r="Z13" i="12"/>
  <c r="C3" i="15" s="1"/>
  <c r="N24" i="7" l="1"/>
  <c r="N25" i="7"/>
  <c r="P25" i="7" s="1"/>
  <c r="Y12" i="12" s="1"/>
  <c r="C4" i="15" s="1"/>
  <c r="E4" i="15" s="1"/>
  <c r="P24" i="7"/>
  <c r="Q24" i="7" s="1"/>
  <c r="Z11" i="12" s="1"/>
  <c r="C7" i="15" s="1"/>
  <c r="A7" i="15" s="1"/>
  <c r="B7" i="15" s="1"/>
  <c r="P23" i="7"/>
  <c r="Q23" i="7" s="1"/>
  <c r="Z10" i="12" s="1"/>
  <c r="C9" i="15" s="1"/>
  <c r="Q25" i="7"/>
  <c r="Z12" i="12" s="1"/>
  <c r="C5" i="15" s="1"/>
  <c r="E5" i="15" s="1"/>
  <c r="A2" i="15"/>
  <c r="B2" i="15" s="1"/>
  <c r="E2" i="15"/>
  <c r="D2" i="15"/>
  <c r="F2" i="15" s="1"/>
  <c r="E3" i="15"/>
  <c r="A3" i="15"/>
  <c r="B3" i="15" s="1"/>
  <c r="D3" i="15"/>
  <c r="F3" i="15" s="1"/>
  <c r="C19" i="6"/>
  <c r="D20" i="6"/>
  <c r="B19" i="6"/>
  <c r="P22" i="7" l="1"/>
  <c r="Q22" i="7" s="1"/>
  <c r="Z9" i="12" s="1"/>
  <c r="C11" i="15" s="1"/>
  <c r="E11" i="15" s="1"/>
  <c r="Y11" i="12"/>
  <c r="C6" i="15" s="1"/>
  <c r="D6" i="15" s="1"/>
  <c r="F6" i="15" s="1"/>
  <c r="D7" i="15"/>
  <c r="F7" i="15" s="1"/>
  <c r="E7" i="15"/>
  <c r="A4" i="15"/>
  <c r="B4" i="15" s="1"/>
  <c r="Y10" i="12"/>
  <c r="C8" i="15" s="1"/>
  <c r="D8" i="15" s="1"/>
  <c r="F8" i="15" s="1"/>
  <c r="A5" i="15"/>
  <c r="B5" i="15" s="1"/>
  <c r="D5" i="15"/>
  <c r="F5" i="15" s="1"/>
  <c r="D4" i="15"/>
  <c r="F4" i="15" s="1"/>
  <c r="E9" i="15"/>
  <c r="D9" i="15"/>
  <c r="F9" i="15" s="1"/>
  <c r="A9" i="15"/>
  <c r="B9" i="15" s="1"/>
  <c r="D21" i="6"/>
  <c r="C20" i="6"/>
  <c r="B20" i="6"/>
  <c r="Y9" i="12" l="1"/>
  <c r="C10" i="15" s="1"/>
  <c r="A10" i="15" s="1"/>
  <c r="B10" i="15" s="1"/>
  <c r="A11" i="15"/>
  <c r="B11" i="15" s="1"/>
  <c r="D11" i="15"/>
  <c r="F11" i="15" s="1"/>
  <c r="E6" i="15"/>
  <c r="A6" i="15"/>
  <c r="B6" i="15" s="1"/>
  <c r="A8" i="15"/>
  <c r="B8" i="15" s="1"/>
  <c r="E8" i="15"/>
  <c r="C21" i="6"/>
  <c r="B21" i="6"/>
  <c r="D22" i="6"/>
  <c r="D10" i="15" l="1"/>
  <c r="F10" i="15" s="1"/>
  <c r="E10" i="15"/>
  <c r="D23" i="6"/>
  <c r="B22" i="6"/>
  <c r="C22" i="6"/>
  <c r="C23" i="6" l="1"/>
  <c r="D24" i="6"/>
  <c r="B23" i="6"/>
  <c r="D25" i="6" l="1"/>
  <c r="B24" i="6"/>
  <c r="C24" i="6"/>
  <c r="B25" i="6" l="1"/>
  <c r="C25" i="6"/>
  <c r="D26" i="6"/>
  <c r="C26" i="6" l="1"/>
  <c r="B26" i="6"/>
  <c r="D27" i="6"/>
  <c r="F18" i="7" l="1"/>
  <c r="B27" i="6"/>
  <c r="D28" i="6"/>
  <c r="C27" i="6"/>
  <c r="D29" i="6" l="1"/>
  <c r="B28" i="6"/>
  <c r="C28" i="6"/>
  <c r="B29" i="6" l="1"/>
  <c r="C29" i="6"/>
  <c r="D30" i="6"/>
  <c r="B30" i="6" l="1"/>
  <c r="D31" i="6"/>
  <c r="C30" i="6"/>
  <c r="B31" i="6" l="1"/>
  <c r="D32" i="6"/>
  <c r="C31" i="6"/>
  <c r="C32" i="6" l="1"/>
  <c r="D33" i="6"/>
  <c r="B32" i="6"/>
  <c r="D34" i="6" l="1"/>
  <c r="C33" i="6"/>
  <c r="B33" i="6"/>
  <c r="D35" i="6" l="1"/>
  <c r="C34" i="6"/>
  <c r="B34" i="6"/>
  <c r="B35" i="6" l="1"/>
  <c r="D36" i="6"/>
  <c r="C35" i="6"/>
  <c r="B36" i="6" l="1"/>
  <c r="D37" i="6"/>
  <c r="C36" i="6"/>
  <c r="B37" i="6" l="1"/>
  <c r="C37" i="6"/>
  <c r="D38" i="6"/>
  <c r="G18" i="7" l="1"/>
  <c r="J18" i="7" s="1"/>
  <c r="F19" i="7"/>
  <c r="B38" i="6"/>
  <c r="D39" i="6"/>
  <c r="C38" i="6"/>
  <c r="H18" i="7" l="1"/>
  <c r="I18" i="7" s="1"/>
  <c r="K18" i="7"/>
  <c r="L18" i="7"/>
  <c r="M18" i="7" s="1"/>
  <c r="N18" i="7"/>
  <c r="O18" i="7" s="1"/>
  <c r="C39" i="6"/>
  <c r="B39" i="6"/>
  <c r="D40" i="6"/>
  <c r="B40" i="6" l="1"/>
  <c r="D41" i="6"/>
  <c r="C40" i="6"/>
  <c r="C41" i="6" l="1"/>
  <c r="D42" i="6"/>
  <c r="B41" i="6"/>
  <c r="C42" i="6" l="1"/>
  <c r="B42" i="6"/>
  <c r="D43" i="6"/>
  <c r="D44" i="6" l="1"/>
  <c r="C43" i="6"/>
  <c r="B43" i="6"/>
  <c r="G19" i="7" l="1"/>
  <c r="J19" i="7" s="1"/>
  <c r="F20" i="7"/>
  <c r="C44" i="6"/>
  <c r="B44" i="6"/>
  <c r="D45" i="6"/>
  <c r="G20" i="7" s="1"/>
  <c r="J20" i="7" s="1"/>
  <c r="H19" i="7" l="1"/>
  <c r="I19" i="7" s="1"/>
  <c r="K19" i="7"/>
  <c r="L19" i="7"/>
  <c r="M19" i="7" s="1"/>
  <c r="N19" i="7"/>
  <c r="O19" i="7" s="1"/>
  <c r="L20" i="7"/>
  <c r="H20" i="7"/>
  <c r="I20" i="7" s="1"/>
  <c r="K20" i="7"/>
  <c r="D46" i="6"/>
  <c r="B45" i="6"/>
  <c r="C45" i="6"/>
  <c r="F21" i="7"/>
  <c r="J21" i="7" s="1"/>
  <c r="N20" i="7" l="1"/>
  <c r="M20" i="7"/>
  <c r="B46" i="6"/>
  <c r="C46" i="6"/>
  <c r="H21" i="7"/>
  <c r="I21" i="7" s="1"/>
  <c r="I22" i="7" s="1"/>
  <c r="I23" i="7" s="1"/>
  <c r="I24" i="7" s="1"/>
  <c r="I25" i="7" s="1"/>
  <c r="I26" i="7" s="1"/>
  <c r="L21" i="7"/>
  <c r="K21" i="7"/>
  <c r="K22" i="7" s="1"/>
  <c r="K23" i="7" s="1"/>
  <c r="K24" i="7" s="1"/>
  <c r="K25" i="7" s="1"/>
  <c r="K26" i="7" s="1"/>
  <c r="N21" i="7" l="1"/>
  <c r="P21" i="7" s="1"/>
  <c r="Q21" i="7" s="1"/>
  <c r="Z8" i="12" s="1"/>
  <c r="C13" i="15" s="1"/>
  <c r="O20" i="7"/>
  <c r="M21" i="7"/>
  <c r="M22" i="7" s="1"/>
  <c r="M23" i="7" s="1"/>
  <c r="M24" i="7" s="1"/>
  <c r="M25" i="7" s="1"/>
  <c r="M26" i="7" s="1"/>
  <c r="Y6" i="12" l="1"/>
  <c r="C16" i="15" s="1"/>
  <c r="P20" i="7"/>
  <c r="Y7" i="12" s="1"/>
  <c r="C14" i="15" s="1"/>
  <c r="O21" i="7"/>
  <c r="O22" i="7" s="1"/>
  <c r="O23" i="7" s="1"/>
  <c r="O24" i="7" s="1"/>
  <c r="O25" i="7" s="1"/>
  <c r="O26" i="7" s="1"/>
  <c r="Y8" i="12"/>
  <c r="C12" i="15" s="1"/>
  <c r="A12" i="15" s="1"/>
  <c r="B12" i="15" s="1"/>
  <c r="P18" i="7"/>
  <c r="Y5" i="12" s="1"/>
  <c r="C18" i="15" s="1"/>
  <c r="E13" i="15"/>
  <c r="D13" i="15"/>
  <c r="F13" i="15" s="1"/>
  <c r="A13" i="15"/>
  <c r="B13" i="15" s="1"/>
  <c r="Q20" i="7" l="1"/>
  <c r="Z7" i="12" s="1"/>
  <c r="C15" i="15" s="1"/>
  <c r="D15" i="15" s="1"/>
  <c r="F15" i="15" s="1"/>
  <c r="Q19" i="7"/>
  <c r="Z6" i="12" s="1"/>
  <c r="C17" i="15" s="1"/>
  <c r="E17" i="15" s="1"/>
  <c r="Q18" i="7"/>
  <c r="Z5" i="12" s="1"/>
  <c r="C19" i="15" s="1"/>
  <c r="E19" i="15" s="1"/>
  <c r="E12" i="15"/>
  <c r="D12" i="15"/>
  <c r="F12" i="15" s="1"/>
  <c r="D16" i="15"/>
  <c r="F16" i="15" s="1"/>
  <c r="A16" i="15"/>
  <c r="B16" i="15" s="1"/>
  <c r="E16" i="15"/>
  <c r="A14" i="15"/>
  <c r="B14" i="15" s="1"/>
  <c r="D14" i="15"/>
  <c r="F14" i="15" s="1"/>
  <c r="E14" i="15"/>
  <c r="D18" i="15"/>
  <c r="F18" i="15" s="1"/>
  <c r="A18" i="15"/>
  <c r="B18" i="15" s="1"/>
  <c r="E18" i="15"/>
  <c r="E15" i="15" l="1"/>
  <c r="A15" i="15"/>
  <c r="B15" i="15" s="1"/>
  <c r="D17" i="15"/>
  <c r="F17" i="15" s="1"/>
  <c r="A17" i="15"/>
  <c r="B17" i="15" s="1"/>
  <c r="D19" i="15"/>
  <c r="F19" i="15" s="1"/>
  <c r="A19" i="15"/>
  <c r="B19" i="15" s="1"/>
</calcChain>
</file>

<file path=xl/sharedStrings.xml><?xml version="1.0" encoding="utf-8"?>
<sst xmlns="http://schemas.openxmlformats.org/spreadsheetml/2006/main" count="206" uniqueCount="84">
  <si>
    <t>Barrows</t>
  </si>
  <si>
    <t>Gilts</t>
  </si>
  <si>
    <t>Age</t>
  </si>
  <si>
    <t>Weight, kg</t>
  </si>
  <si>
    <t>Barrows + Gilts</t>
  </si>
  <si>
    <t>Phase</t>
  </si>
  <si>
    <t>Start</t>
  </si>
  <si>
    <t>lb</t>
  </si>
  <si>
    <t>337 Average High an Low Energy</t>
  </si>
  <si>
    <t>Age Start</t>
  </si>
  <si>
    <t>Age Finish</t>
  </si>
  <si>
    <t>Weeks on feed</t>
  </si>
  <si>
    <t>Weaned age</t>
  </si>
  <si>
    <t>kg</t>
  </si>
  <si>
    <t>Weeks on feed Ac.</t>
  </si>
  <si>
    <t>Intervention</t>
  </si>
  <si>
    <t>Finish</t>
  </si>
  <si>
    <t>Production system</t>
  </si>
  <si>
    <t>JANUARY</t>
  </si>
  <si>
    <t>SUN</t>
  </si>
  <si>
    <t>MON</t>
  </si>
  <si>
    <t>TUE</t>
  </si>
  <si>
    <t>WED</t>
  </si>
  <si>
    <t>THU</t>
  </si>
  <si>
    <t>FRI</t>
  </si>
  <si>
    <t>SAT</t>
  </si>
  <si>
    <t>FEBRUARY</t>
  </si>
  <si>
    <t>MARCH</t>
  </si>
  <si>
    <t>APRIL</t>
  </si>
  <si>
    <t>MAY</t>
  </si>
  <si>
    <t>JUNE</t>
  </si>
  <si>
    <t>JULY</t>
  </si>
  <si>
    <t>AUGUST</t>
  </si>
  <si>
    <t>SEPTEMBER</t>
  </si>
  <si>
    <t>OCTOBER</t>
  </si>
  <si>
    <t>NOVEMBER</t>
  </si>
  <si>
    <t>DECEMBER</t>
  </si>
  <si>
    <t>Low constraints</t>
  </si>
  <si>
    <t>High constraints</t>
  </si>
  <si>
    <t>Normal</t>
  </si>
  <si>
    <t>Gender</t>
  </si>
  <si>
    <t>Legend</t>
  </si>
  <si>
    <t>Color</t>
  </si>
  <si>
    <t>Phase 1</t>
  </si>
  <si>
    <t>x</t>
  </si>
  <si>
    <t>Phase 2</t>
  </si>
  <si>
    <t>Phase 3</t>
  </si>
  <si>
    <t>Phase 4</t>
  </si>
  <si>
    <t>Phase 5</t>
  </si>
  <si>
    <t>Phase 6</t>
  </si>
  <si>
    <t>Phase 7</t>
  </si>
  <si>
    <t>Phase 8</t>
  </si>
  <si>
    <t>Phase 9</t>
  </si>
  <si>
    <t>Best window to market pigs</t>
  </si>
  <si>
    <t>Initial</t>
  </si>
  <si>
    <t>Final</t>
  </si>
  <si>
    <t xml:space="preserve"> </t>
  </si>
  <si>
    <t>Stop</t>
  </si>
  <si>
    <t>End</t>
  </si>
  <si>
    <t>Subject</t>
  </si>
  <si>
    <t>Description</t>
  </si>
  <si>
    <t>Start date</t>
  </si>
  <si>
    <t>start time</t>
  </si>
  <si>
    <t>End Date</t>
  </si>
  <si>
    <t>end time</t>
  </si>
  <si>
    <t>12:00AM</t>
  </si>
  <si>
    <t>11:59PM</t>
  </si>
  <si>
    <t>Body weight, lb</t>
  </si>
  <si>
    <t>PIC Seasonal Formulation - Phase 6 Start</t>
  </si>
  <si>
    <t>PIC Seasonal Formulation - Phase 6 Finish</t>
  </si>
  <si>
    <t>PIC Seasonal Formulation - Phase 5 Start</t>
  </si>
  <si>
    <t>PIC Seasonal Formulation - Phase 5 Finish</t>
  </si>
  <si>
    <t>PIC Seasonal Formulation - Phase 4 Start</t>
  </si>
  <si>
    <t>PIC Seasonal Formulation - Phase 4 Finish</t>
  </si>
  <si>
    <t>PIC Seasonal Formulation - Phase 3 Start</t>
  </si>
  <si>
    <t>PIC Seasonal Formulation - Phase 3 Finish</t>
  </si>
  <si>
    <t>PIC Seasonal Formulation Calculator
Start Phase 6
Production system: Normal
Gender: Barrows + Gilts
Initial Weight: 220lb
Final Weight: 265lb</t>
  </si>
  <si>
    <t>PIC Seasonal Formulation Calculator
Stop Phase 6
Production system: Normal
Gender: Barrows + Gilts
Initial Weight: 220lb
Final Weight: 265lb</t>
  </si>
  <si>
    <t>PIC Seasonal Formulation Calculator
Start Phase 5
Production system: Normal
Gender: Barrows + Gilts
Initial Weight: 154lb
Final Weight: 220lb</t>
  </si>
  <si>
    <t>PIC Seasonal Formulation Calculator
Stop Phase 5
Production system: Normal
Gender: Barrows + Gilts
Initial Weight: 154lb
Final Weight: 220lb</t>
  </si>
  <si>
    <t>PIC Seasonal Formulation Calculator
Start Phase 4
Production system: Normal
Gender: Barrows + Gilts
Initial Weight: 110kg
Final Weight: 154lb</t>
  </si>
  <si>
    <t>PIC Seasonal Formulation Calculator
Stop Phase 4
Production system: Normal
Gender: Barrows + Gilts
Initial Weight: 110kg
Final Weight: 154lb</t>
  </si>
  <si>
    <t>PIC Seasonal Formulation Calculator
Start Phase 3
Production system: Normal
Gender: Barrows + Gilts
Initial Weight: 51lb
Final Weight: 110lb</t>
  </si>
  <si>
    <t>PIC Seasonal Formulation Calculator
Stop Phase 3
Production system: Normal
Gender: Barrows + Gilts
Initial Weight: 51lb
Final Weight: 110lb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</si>
</sst>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_(&quot;R$ &quot;* #,##0.00_);_(&quot;R$ &quot;* \(#,##0.00\);_(&quot;R$ &quot;* &quot;-&quot;??_);_(@_)"/>
    <numFmt numFmtId="166" formatCode="_-\$* #,##0.00_-;&quot;-$&quot;* #,##0.00_-;_-\$* \-??_-;_-@_-"/>
    <numFmt numFmtId="167" formatCode="0.000%"/>
    <numFmt numFmtId="168" formatCode="[$-F800]dddd\,\ mmmm\ dd\,\ yyyy"/>
    <numFmt numFmtId="169" formatCode="dd"/>
  </numFmts>
  <fonts count="26" x14ac:knownFonts="1">
    <font>
      <sz val="11"/>
      <color theme="1"/>
      <name val="Calibri"/>
      <family val="2"/>
      <scheme val="minor"/>
    </font>
    <font>
      <sz val="10"/>
      <name val="Arial"/>
      <family val="2"/>
    </font>
    <font>
      <sz val="12"/>
      <color indexed="8"/>
      <name val="Verdana"/>
      <family val="2"/>
    </font>
    <font>
      <sz val="9"/>
      <name val="Verdana"/>
      <family val="2"/>
    </font>
    <font>
      <b/>
      <sz val="9"/>
      <name val="Verdana"/>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b/>
      <sz val="8"/>
      <color theme="0"/>
      <name val="Calibri"/>
      <family val="2"/>
      <scheme val="minor"/>
    </font>
    <font>
      <sz val="9"/>
      <color theme="1"/>
      <name val="Verdana"/>
      <family val="2"/>
    </font>
    <font>
      <b/>
      <sz val="9"/>
      <color theme="1"/>
      <name val="Verdana"/>
      <family val="2"/>
    </font>
    <font>
      <b/>
      <sz val="9"/>
      <color rgb="FF1F497D"/>
      <name val="Verdana"/>
      <family val="2"/>
    </font>
    <font>
      <b/>
      <sz val="9"/>
      <color theme="3"/>
      <name val="Verdana"/>
      <family val="2"/>
    </font>
    <font>
      <b/>
      <sz val="9"/>
      <color rgb="FF00B050"/>
      <name val="Verdana"/>
      <family val="2"/>
    </font>
    <font>
      <b/>
      <sz val="11"/>
      <name val="Calibri"/>
      <family val="2"/>
      <scheme val="minor"/>
    </font>
    <font>
      <b/>
      <sz val="9"/>
      <color theme="0"/>
      <name val="Verdana"/>
      <family val="2"/>
    </font>
    <font>
      <sz val="9"/>
      <color theme="0"/>
      <name val="Verdana"/>
      <family val="2"/>
    </font>
    <font>
      <sz val="14"/>
      <color theme="0"/>
      <name val="Verdana"/>
      <family val="2"/>
    </font>
    <font>
      <u/>
      <sz val="11"/>
      <color theme="10"/>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s>
  <fills count="19">
    <fill>
      <patternFill patternType="none"/>
    </fill>
    <fill>
      <patternFill patternType="gray125"/>
    </fill>
    <fill>
      <patternFill patternType="solid">
        <fgColor indexed="9"/>
        <bgColor indexed="9"/>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s>
  <cellStyleXfs count="16">
    <xf numFmtId="0" fontId="0"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6" fontId="1" fillId="0" borderId="0" applyFill="0" applyBorder="0" applyAlignment="0" applyProtection="0"/>
    <xf numFmtId="0" fontId="1" fillId="0" borderId="0"/>
    <xf numFmtId="0" fontId="1" fillId="0" borderId="0"/>
    <xf numFmtId="0" fontId="2" fillId="0" borderId="0" applyNumberFormat="0" applyFill="0" applyBorder="0" applyProtection="0">
      <alignment vertical="top" wrapText="1"/>
    </xf>
    <xf numFmtId="0" fontId="5" fillId="0" borderId="0"/>
    <xf numFmtId="0" fontId="1"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136">
    <xf numFmtId="0" fontId="0" fillId="0" borderId="0" xfId="0"/>
    <xf numFmtId="0" fontId="0" fillId="0" borderId="0" xfId="0" applyAlignment="1" applyProtection="1">
      <alignment horizontal="center"/>
      <protection hidden="1"/>
    </xf>
    <xf numFmtId="0" fontId="1" fillId="2" borderId="0" xfId="0" applyFont="1" applyFill="1" applyBorder="1"/>
    <xf numFmtId="0" fontId="0" fillId="2" borderId="0" xfId="0" applyFill="1" applyBorder="1"/>
    <xf numFmtId="164" fontId="0" fillId="2" borderId="0" xfId="0" applyNumberFormat="1" applyFill="1" applyBorder="1"/>
    <xf numFmtId="0" fontId="7" fillId="3" borderId="1" xfId="0" applyFont="1" applyFill="1" applyBorder="1" applyAlignment="1" applyProtection="1">
      <alignment horizontal="center" wrapText="1"/>
      <protection hidden="1"/>
    </xf>
    <xf numFmtId="164" fontId="8" fillId="0" borderId="1" xfId="0" applyNumberFormat="1" applyFont="1" applyFill="1" applyBorder="1" applyAlignment="1" applyProtection="1">
      <alignment horizontal="center" wrapText="1"/>
      <protection hidden="1"/>
    </xf>
    <xf numFmtId="164" fontId="8" fillId="0" borderId="1" xfId="0" applyNumberFormat="1" applyFont="1" applyBorder="1" applyAlignment="1" applyProtection="1">
      <alignment horizontal="center"/>
      <protection hidden="1"/>
    </xf>
    <xf numFmtId="164" fontId="8" fillId="0" borderId="1" xfId="0" applyNumberFormat="1" applyFont="1" applyBorder="1" applyAlignment="1" applyProtection="1">
      <alignment horizontal="center" vertical="center"/>
      <protection hidden="1"/>
    </xf>
    <xf numFmtId="164" fontId="8" fillId="4" borderId="1" xfId="0" applyNumberFormat="1" applyFont="1" applyFill="1" applyBorder="1" applyAlignment="1" applyProtection="1">
      <alignment horizontal="center"/>
      <protection hidden="1"/>
    </xf>
    <xf numFmtId="0" fontId="7" fillId="3" borderId="2" xfId="0" applyFont="1" applyFill="1" applyBorder="1" applyAlignment="1" applyProtection="1">
      <alignment horizontal="center" wrapText="1"/>
      <protection hidden="1"/>
    </xf>
    <xf numFmtId="164" fontId="8" fillId="0" borderId="2" xfId="0" applyNumberFormat="1" applyFont="1" applyFill="1" applyBorder="1" applyAlignment="1" applyProtection="1">
      <alignment horizontal="center" wrapText="1"/>
      <protection hidden="1"/>
    </xf>
    <xf numFmtId="1" fontId="8" fillId="5" borderId="3" xfId="0" applyNumberFormat="1" applyFont="1" applyFill="1" applyBorder="1" applyAlignment="1" applyProtection="1">
      <alignment horizontal="center" vertical="center"/>
      <protection hidden="1"/>
    </xf>
    <xf numFmtId="1" fontId="8" fillId="4" borderId="3" xfId="0" applyNumberFormat="1" applyFont="1" applyFill="1" applyBorder="1" applyAlignment="1" applyProtection="1">
      <alignment horizontal="center" vertical="center"/>
      <protection hidden="1"/>
    </xf>
    <xf numFmtId="164" fontId="8" fillId="0" borderId="2" xfId="0" applyNumberFormat="1" applyFont="1" applyBorder="1" applyAlignment="1" applyProtection="1">
      <alignment horizontal="center"/>
      <protection hidden="1"/>
    </xf>
    <xf numFmtId="164" fontId="8" fillId="0" borderId="2" xfId="0" applyNumberFormat="1" applyFont="1" applyBorder="1" applyAlignment="1" applyProtection="1">
      <alignment horizontal="center" vertical="center"/>
      <protection hidden="1"/>
    </xf>
    <xf numFmtId="164" fontId="8" fillId="4" borderId="2" xfId="0" applyNumberFormat="1" applyFont="1" applyFill="1" applyBorder="1" applyAlignment="1" applyProtection="1">
      <alignment horizontal="center"/>
      <protection hidden="1"/>
    </xf>
    <xf numFmtId="164" fontId="8" fillId="0" borderId="4" xfId="0" applyNumberFormat="1" applyFont="1" applyBorder="1" applyAlignment="1" applyProtection="1">
      <alignment horizontal="center"/>
      <protection hidden="1"/>
    </xf>
    <xf numFmtId="164" fontId="8" fillId="0" borderId="5" xfId="0" applyNumberFormat="1" applyFont="1" applyBorder="1" applyAlignment="1" applyProtection="1">
      <alignment horizontal="center"/>
      <protection hidden="1"/>
    </xf>
    <xf numFmtId="1" fontId="8" fillId="5" borderId="6" xfId="0" applyNumberFormat="1" applyFont="1" applyFill="1" applyBorder="1" applyAlignment="1" applyProtection="1">
      <alignment horizontal="center" vertical="center"/>
      <protection hidden="1"/>
    </xf>
    <xf numFmtId="0" fontId="9" fillId="0" borderId="0" xfId="0" applyFont="1"/>
    <xf numFmtId="169" fontId="9" fillId="0" borderId="0" xfId="0" applyNumberFormat="1" applyFont="1" applyBorder="1" applyAlignment="1">
      <alignment horizontal="center"/>
    </xf>
    <xf numFmtId="0" fontId="9" fillId="0" borderId="0" xfId="0" applyFont="1" applyBorder="1" applyAlignment="1">
      <alignment horizontal="center"/>
    </xf>
    <xf numFmtId="14" fontId="9" fillId="0" borderId="0" xfId="0" applyNumberFormat="1" applyFont="1"/>
    <xf numFmtId="0" fontId="10" fillId="0" borderId="0" xfId="0" applyFont="1" applyFill="1" applyBorder="1" applyAlignment="1">
      <alignment horizont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Fill="1" applyBorder="1" applyAlignment="1">
      <alignment horizontal="center"/>
    </xf>
    <xf numFmtId="0" fontId="10" fillId="6" borderId="1" xfId="0" applyFont="1" applyFill="1" applyBorder="1" applyAlignment="1">
      <alignment horizontal="center" vertical="center"/>
    </xf>
    <xf numFmtId="0" fontId="9" fillId="0" borderId="10" xfId="0" applyFont="1" applyBorder="1" applyAlignment="1">
      <alignment horizontal="center" vertical="center"/>
    </xf>
    <xf numFmtId="169" fontId="9" fillId="0" borderId="11" xfId="0" applyNumberFormat="1" applyFont="1" applyBorder="1" applyAlignment="1">
      <alignment horizontal="center" vertical="center"/>
    </xf>
    <xf numFmtId="169" fontId="9" fillId="0" borderId="12" xfId="0" applyNumberFormat="1" applyFont="1" applyBorder="1" applyAlignment="1">
      <alignment horizontal="center" vertical="center"/>
    </xf>
    <xf numFmtId="169" fontId="9" fillId="0" borderId="0" xfId="0" applyNumberFormat="1" applyFont="1" applyFill="1" applyBorder="1" applyAlignment="1">
      <alignment horizontal="center"/>
    </xf>
    <xf numFmtId="0" fontId="9" fillId="3" borderId="1" xfId="0" applyFont="1" applyFill="1" applyBorder="1" applyAlignment="1">
      <alignment horizontal="center" vertical="center"/>
    </xf>
    <xf numFmtId="0" fontId="11" fillId="7" borderId="1" xfId="0" applyFont="1" applyFill="1" applyBorder="1" applyAlignment="1">
      <alignment horizontal="center" vertical="center"/>
    </xf>
    <xf numFmtId="14" fontId="9" fillId="0" borderId="1" xfId="0" applyNumberFormat="1" applyFont="1" applyBorder="1" applyAlignment="1">
      <alignment horizontal="center" vertical="center"/>
    </xf>
    <xf numFmtId="169" fontId="9" fillId="0" borderId="13" xfId="0" applyNumberFormat="1" applyFont="1" applyBorder="1" applyAlignment="1">
      <alignment horizontal="center" vertical="center"/>
    </xf>
    <xf numFmtId="169" fontId="9" fillId="0" borderId="0" xfId="0" applyNumberFormat="1" applyFont="1" applyBorder="1" applyAlignment="1">
      <alignment horizontal="center" vertical="center"/>
    </xf>
    <xf numFmtId="169" fontId="9" fillId="0" borderId="14" xfId="0" applyNumberFormat="1" applyFont="1" applyBorder="1" applyAlignment="1">
      <alignment horizontal="center" vertical="center"/>
    </xf>
    <xf numFmtId="169" fontId="12" fillId="8" borderId="1" xfId="0" applyNumberFormat="1" applyFont="1" applyFill="1" applyBorder="1" applyAlignment="1">
      <alignment horizontal="center" vertical="center"/>
    </xf>
    <xf numFmtId="169" fontId="12" fillId="9" borderId="1" xfId="0" applyNumberFormat="1" applyFont="1" applyFill="1" applyBorder="1" applyAlignment="1">
      <alignment horizontal="center" vertical="center"/>
    </xf>
    <xf numFmtId="169" fontId="12" fillId="10" borderId="1"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169" fontId="12" fillId="11" borderId="1" xfId="0" applyNumberFormat="1" applyFont="1" applyFill="1" applyBorder="1" applyAlignment="1">
      <alignment horizontal="center" vertical="center"/>
    </xf>
    <xf numFmtId="169" fontId="12" fillId="12" borderId="1" xfId="0" applyNumberFormat="1" applyFont="1" applyFill="1" applyBorder="1" applyAlignment="1">
      <alignment horizontal="center" vertical="center"/>
    </xf>
    <xf numFmtId="0" fontId="12" fillId="13" borderId="1" xfId="0" applyFont="1" applyFill="1" applyBorder="1" applyAlignment="1">
      <alignment horizontal="center" vertical="center"/>
    </xf>
    <xf numFmtId="0" fontId="12" fillId="14" borderId="1" xfId="0" applyFont="1" applyFill="1" applyBorder="1" applyAlignment="1">
      <alignment horizontal="center" vertical="center"/>
    </xf>
    <xf numFmtId="0" fontId="10" fillId="15" borderId="1" xfId="0" applyFont="1" applyFill="1" applyBorder="1" applyAlignment="1">
      <alignment horizontal="center" vertical="center"/>
    </xf>
    <xf numFmtId="0" fontId="9" fillId="0" borderId="0" xfId="0" applyFont="1" applyFill="1" applyBorder="1" applyAlignment="1">
      <alignment horizontal="center" vertical="center"/>
    </xf>
    <xf numFmtId="169" fontId="12" fillId="0" borderId="0" xfId="0" applyNumberFormat="1" applyFont="1" applyFill="1" applyBorder="1" applyAlignment="1">
      <alignment horizontal="center" vertical="center"/>
    </xf>
    <xf numFmtId="14" fontId="9" fillId="0" borderId="0" xfId="0" applyNumberFormat="1" applyFont="1" applyFill="1" applyBorder="1"/>
    <xf numFmtId="169" fontId="11" fillId="0" borderId="0" xfId="0" applyNumberFormat="1" applyFont="1" applyFill="1" applyBorder="1" applyAlignment="1">
      <alignment horizontal="center" vertical="center"/>
    </xf>
    <xf numFmtId="169" fontId="10" fillId="0" borderId="0" xfId="0" applyNumberFormat="1" applyFont="1" applyBorder="1" applyAlignment="1">
      <alignment horizontal="center" vertical="center"/>
    </xf>
    <xf numFmtId="0" fontId="9" fillId="0" borderId="0" xfId="0" applyFont="1" applyFill="1"/>
    <xf numFmtId="0" fontId="9" fillId="0" borderId="16" xfId="0" applyFont="1" applyBorder="1" applyAlignment="1">
      <alignment horizontal="center" vertical="center"/>
    </xf>
    <xf numFmtId="0" fontId="9" fillId="0" borderId="17" xfId="0" applyFont="1" applyBorder="1" applyAlignment="1">
      <alignment horizontal="center" vertical="center"/>
    </xf>
    <xf numFmtId="169" fontId="9" fillId="0" borderId="15" xfId="0" applyNumberFormat="1" applyFont="1" applyBorder="1" applyAlignment="1">
      <alignment horizontal="center" vertical="center"/>
    </xf>
    <xf numFmtId="169" fontId="9" fillId="0" borderId="16" xfId="0" applyNumberFormat="1" applyFont="1" applyBorder="1" applyAlignment="1">
      <alignment horizontal="center" vertical="center"/>
    </xf>
    <xf numFmtId="0" fontId="13" fillId="0" borderId="0" xfId="0" applyFont="1"/>
    <xf numFmtId="0" fontId="13" fillId="0" borderId="0" xfId="0" applyFont="1" applyProtection="1">
      <protection hidden="1"/>
    </xf>
    <xf numFmtId="14" fontId="13" fillId="0" borderId="0" xfId="0" applyNumberFormat="1" applyFont="1"/>
    <xf numFmtId="0" fontId="14" fillId="3" borderId="18" xfId="0" applyFont="1" applyFill="1" applyBorder="1" applyAlignment="1" applyProtection="1">
      <alignment horizontal="left" vertical="center"/>
      <protection hidden="1"/>
    </xf>
    <xf numFmtId="14" fontId="13" fillId="0" borderId="0" xfId="0" applyNumberFormat="1" applyFont="1" applyProtection="1">
      <protection hidden="1"/>
    </xf>
    <xf numFmtId="164" fontId="13" fillId="16" borderId="0" xfId="0" applyNumberFormat="1" applyFont="1" applyFill="1" applyBorder="1" applyAlignment="1" applyProtection="1">
      <alignment horizontal="center" vertical="center"/>
      <protection locked="0"/>
    </xf>
    <xf numFmtId="2" fontId="13" fillId="0" borderId="0" xfId="0" applyNumberFormat="1" applyFont="1" applyAlignment="1" applyProtection="1">
      <alignment horizontal="center" vertical="center"/>
      <protection hidden="1"/>
    </xf>
    <xf numFmtId="167" fontId="13" fillId="0" borderId="0" xfId="11" applyNumberFormat="1" applyFont="1" applyAlignment="1" applyProtection="1">
      <alignment horizontal="center" vertical="center"/>
      <protection hidden="1"/>
    </xf>
    <xf numFmtId="167" fontId="13" fillId="0" borderId="0" xfId="0" applyNumberFormat="1" applyFont="1" applyProtection="1">
      <protection hidden="1"/>
    </xf>
    <xf numFmtId="0" fontId="15" fillId="3" borderId="19" xfId="0" applyFont="1" applyFill="1" applyBorder="1" applyProtection="1">
      <protection hidden="1"/>
    </xf>
    <xf numFmtId="0" fontId="14" fillId="0" borderId="0" xfId="0" applyFont="1" applyAlignment="1" applyProtection="1">
      <alignment vertical="center"/>
      <protection hidden="1"/>
    </xf>
    <xf numFmtId="0" fontId="13" fillId="0" borderId="0" xfId="0" applyFont="1" applyFill="1" applyBorder="1"/>
    <xf numFmtId="1" fontId="13" fillId="0" borderId="0" xfId="0" applyNumberFormat="1" applyFont="1" applyFill="1" applyBorder="1" applyAlignment="1" applyProtection="1">
      <alignment horizontal="center" vertical="center"/>
      <protection hidden="1"/>
    </xf>
    <xf numFmtId="2" fontId="13" fillId="0" borderId="0" xfId="0" applyNumberFormat="1" applyFont="1" applyFill="1" applyBorder="1" applyAlignment="1" applyProtection="1">
      <alignment horizontal="center" vertical="center"/>
      <protection hidden="1"/>
    </xf>
    <xf numFmtId="164" fontId="13" fillId="0" borderId="0" xfId="0" applyNumberFormat="1" applyFont="1" applyFill="1" applyBorder="1" applyAlignment="1" applyProtection="1">
      <alignment horizontal="center" vertical="center"/>
      <protection hidden="1"/>
    </xf>
    <xf numFmtId="168" fontId="16" fillId="0" borderId="0" xfId="0" applyNumberFormat="1" applyFont="1" applyFill="1" applyBorder="1" applyAlignment="1" applyProtection="1">
      <alignment horizontal="center" vertical="center"/>
      <protection hidden="1"/>
    </xf>
    <xf numFmtId="0" fontId="17" fillId="0" borderId="0" xfId="0" applyFont="1" applyFill="1" applyBorder="1" applyProtection="1">
      <protection locked="0"/>
    </xf>
    <xf numFmtId="0" fontId="17" fillId="0" borderId="20" xfId="0" applyFont="1" applyFill="1" applyBorder="1" applyProtection="1">
      <protection locked="0"/>
    </xf>
    <xf numFmtId="164" fontId="13" fillId="0" borderId="20" xfId="0" applyNumberFormat="1" applyFont="1" applyFill="1" applyBorder="1" applyAlignment="1" applyProtection="1">
      <alignment horizontal="center" vertical="center"/>
      <protection hidden="1"/>
    </xf>
    <xf numFmtId="1" fontId="13" fillId="0" borderId="20" xfId="0" applyNumberFormat="1" applyFont="1" applyFill="1" applyBorder="1" applyAlignment="1" applyProtection="1">
      <alignment horizontal="center" vertical="center"/>
      <protection hidden="1"/>
    </xf>
    <xf numFmtId="2" fontId="13" fillId="0" borderId="20" xfId="0" applyNumberFormat="1" applyFont="1" applyFill="1" applyBorder="1" applyAlignment="1" applyProtection="1">
      <alignment horizontal="center" vertical="center"/>
      <protection hidden="1"/>
    </xf>
    <xf numFmtId="0" fontId="14" fillId="0" borderId="21"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164" fontId="13" fillId="0" borderId="0" xfId="0" applyNumberFormat="1" applyFont="1"/>
    <xf numFmtId="16" fontId="14" fillId="0" borderId="0" xfId="0" applyNumberFormat="1" applyFont="1" applyBorder="1" applyAlignment="1" applyProtection="1">
      <alignment horizontal="center" vertical="top"/>
      <protection hidden="1"/>
    </xf>
    <xf numFmtId="1" fontId="13" fillId="16" borderId="0" xfId="0" applyNumberFormat="1" applyFont="1" applyFill="1" applyBorder="1" applyAlignment="1" applyProtection="1">
      <alignment horizontal="center"/>
      <protection locked="0"/>
    </xf>
    <xf numFmtId="1" fontId="13" fillId="16" borderId="20" xfId="0" applyNumberFormat="1" applyFont="1" applyFill="1" applyBorder="1" applyAlignment="1" applyProtection="1">
      <alignment horizontal="center"/>
      <protection locked="0"/>
    </xf>
    <xf numFmtId="0" fontId="9" fillId="13" borderId="0" xfId="0" applyFont="1" applyFill="1"/>
    <xf numFmtId="168" fontId="4" fillId="0" borderId="0" xfId="0" applyNumberFormat="1" applyFont="1" applyFill="1" applyBorder="1" applyAlignment="1" applyProtection="1">
      <alignment horizontal="center" vertical="center"/>
      <protection hidden="1"/>
    </xf>
    <xf numFmtId="168" fontId="4" fillId="0" borderId="20" xfId="0" applyNumberFormat="1" applyFont="1" applyFill="1" applyBorder="1" applyAlignment="1" applyProtection="1">
      <alignment horizontal="center" vertical="center"/>
      <protection hidden="1"/>
    </xf>
    <xf numFmtId="14" fontId="13" fillId="16" borderId="18" xfId="0" applyNumberFormat="1" applyFont="1" applyFill="1" applyBorder="1" applyAlignment="1" applyProtection="1">
      <alignment horizontal="center" vertical="center"/>
      <protection locked="0"/>
    </xf>
    <xf numFmtId="14" fontId="13" fillId="16" borderId="22" xfId="0" applyNumberFormat="1" applyFont="1" applyFill="1" applyBorder="1" applyAlignment="1" applyProtection="1">
      <alignment horizontal="center" vertical="center"/>
      <protection locked="0"/>
    </xf>
    <xf numFmtId="16" fontId="4" fillId="16" borderId="18" xfId="0" applyNumberFormat="1" applyFont="1" applyFill="1" applyBorder="1" applyAlignment="1" applyProtection="1">
      <alignment horizontal="center" vertical="center"/>
      <protection locked="0"/>
    </xf>
    <xf numFmtId="0" fontId="18" fillId="3" borderId="1" xfId="0" applyFont="1" applyFill="1" applyBorder="1"/>
    <xf numFmtId="14" fontId="18" fillId="3" borderId="1" xfId="0" applyNumberFormat="1" applyFont="1" applyFill="1" applyBorder="1" applyAlignment="1">
      <alignment vertical="center" wrapText="1"/>
    </xf>
    <xf numFmtId="0" fontId="18" fillId="3" borderId="1" xfId="0" applyFont="1" applyFill="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vertical="center" wrapText="1"/>
    </xf>
    <xf numFmtId="169" fontId="9" fillId="0" borderId="0" xfId="0" applyNumberFormat="1" applyFont="1"/>
    <xf numFmtId="169" fontId="9" fillId="0" borderId="17" xfId="0" applyNumberFormat="1" applyFont="1" applyBorder="1" applyAlignment="1">
      <alignment horizontal="center" vertical="center"/>
    </xf>
    <xf numFmtId="0" fontId="20" fillId="5" borderId="0" xfId="0" applyFont="1" applyFill="1" applyBorder="1" applyAlignment="1" applyProtection="1">
      <alignment horizontal="center" vertical="center"/>
      <protection hidden="1"/>
    </xf>
    <xf numFmtId="0" fontId="19" fillId="5" borderId="0" xfId="0" applyFont="1" applyFill="1" applyBorder="1" applyAlignment="1" applyProtection="1">
      <alignment horizontal="center" vertical="center"/>
      <protection hidden="1"/>
    </xf>
    <xf numFmtId="0" fontId="22" fillId="0" borderId="0" xfId="15"/>
    <xf numFmtId="0" fontId="23" fillId="0" borderId="0" xfId="0" applyFont="1" applyAlignment="1">
      <alignment vertical="top" wrapText="1"/>
    </xf>
    <xf numFmtId="0" fontId="24" fillId="0" borderId="0" xfId="0" applyFont="1"/>
    <xf numFmtId="0" fontId="25" fillId="0" borderId="0" xfId="0" applyFont="1" applyAlignment="1">
      <alignment vertical="top" wrapText="1"/>
    </xf>
    <xf numFmtId="0" fontId="14" fillId="0" borderId="0" xfId="0" applyFont="1" applyFill="1" applyBorder="1" applyAlignment="1" applyProtection="1">
      <alignment horizontal="left" vertical="center"/>
      <protection hidden="1"/>
    </xf>
    <xf numFmtId="16" fontId="4" fillId="0" borderId="0" xfId="0" applyNumberFormat="1" applyFont="1" applyFill="1" applyBorder="1" applyAlignment="1" applyProtection="1">
      <alignment horizontal="center" vertical="center"/>
      <protection locked="0"/>
    </xf>
    <xf numFmtId="0" fontId="13" fillId="0" borderId="0" xfId="0" applyFont="1" applyFill="1" applyProtection="1">
      <protection hidden="1"/>
    </xf>
    <xf numFmtId="0" fontId="19" fillId="5" borderId="0"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14" fillId="0" borderId="21"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16" fontId="14" fillId="0" borderId="21" xfId="0" applyNumberFormat="1" applyFont="1" applyFill="1" applyBorder="1" applyAlignment="1" applyProtection="1">
      <alignment horizontal="center" vertical="center"/>
      <protection hidden="1"/>
    </xf>
    <xf numFmtId="0" fontId="14" fillId="3" borderId="23"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24"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6" fillId="17" borderId="25" xfId="0" applyFont="1" applyFill="1" applyBorder="1" applyAlignment="1" applyProtection="1">
      <alignment horizontal="center" vertical="center" wrapText="1"/>
      <protection hidden="1"/>
    </xf>
    <xf numFmtId="0" fontId="6" fillId="17" borderId="26" xfId="0" applyFont="1" applyFill="1" applyBorder="1" applyAlignment="1" applyProtection="1">
      <alignment horizontal="center" vertical="center" wrapText="1"/>
      <protection hidden="1"/>
    </xf>
    <xf numFmtId="0" fontId="6" fillId="17" borderId="2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0" fontId="10" fillId="18" borderId="7" xfId="0" applyFont="1" applyFill="1" applyBorder="1" applyAlignment="1">
      <alignment horizontal="center" vertical="center"/>
    </xf>
    <xf numFmtId="0" fontId="10" fillId="18" borderId="8" xfId="0" applyFont="1" applyFill="1" applyBorder="1" applyAlignment="1">
      <alignment horizontal="center" vertical="center"/>
    </xf>
    <xf numFmtId="0" fontId="10" fillId="18" borderId="9" xfId="0" applyFont="1" applyFill="1" applyBorder="1" applyAlignment="1">
      <alignment horizontal="center" vertical="center"/>
    </xf>
    <xf numFmtId="1" fontId="21" fillId="13" borderId="0" xfId="0" applyNumberFormat="1" applyFont="1" applyFill="1" applyAlignment="1">
      <alignment horizontal="center"/>
    </xf>
    <xf numFmtId="0" fontId="12" fillId="12" borderId="1"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9" xfId="0" applyFont="1" applyFill="1" applyBorder="1" applyAlignment="1">
      <alignment horizontal="center" vertical="center"/>
    </xf>
  </cellXfs>
  <cellStyles count="16">
    <cellStyle name="Comma 2" xfId="1" xr:uid="{00000000-0005-0000-0000-000000000000}"/>
    <cellStyle name="Currency 2" xfId="2" xr:uid="{00000000-0005-0000-0000-000001000000}"/>
    <cellStyle name="Currency 3" xfId="3" xr:uid="{00000000-0005-0000-0000-000002000000}"/>
    <cellStyle name="Currency 4" xfId="4" xr:uid="{00000000-0005-0000-0000-000003000000}"/>
    <cellStyle name="Hyperlink" xfId="15" builtinId="8"/>
    <cellStyle name="Moneda 2" xfId="5" xr:uid="{00000000-0005-0000-0000-000004000000}"/>
    <cellStyle name="Normal" xfId="0" builtinId="0"/>
    <cellStyle name="Normal 14 3" xfId="6" xr:uid="{00000000-0005-0000-0000-000006000000}"/>
    <cellStyle name="Normal 2" xfId="7" xr:uid="{00000000-0005-0000-0000-000007000000}"/>
    <cellStyle name="Normal 3" xfId="8" xr:uid="{00000000-0005-0000-0000-000008000000}"/>
    <cellStyle name="Normal 4" xfId="9" xr:uid="{00000000-0005-0000-0000-000009000000}"/>
    <cellStyle name="Normal 5" xfId="10" xr:uid="{00000000-0005-0000-0000-00000A000000}"/>
    <cellStyle name="Percent" xfId="11" builtinId="5"/>
    <cellStyle name="Percent 2" xfId="12" xr:uid="{00000000-0005-0000-0000-00000C000000}"/>
    <cellStyle name="Percent 3" xfId="13" xr:uid="{00000000-0005-0000-0000-00000D000000}"/>
    <cellStyle name="Percent 4" xfId="14" xr:uid="{00000000-0005-0000-0000-00000E000000}"/>
  </cellStyles>
  <dxfs count="237">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ill>
        <patternFill>
          <bgColor theme="0" tint="-0.14996795556505021"/>
        </patternFill>
      </fill>
    </dxf>
    <dxf>
      <fill>
        <patternFill>
          <bgColor theme="0" tint="-0.14996795556505021"/>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alendar!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15</xdr:col>
      <xdr:colOff>191975</xdr:colOff>
      <xdr:row>9</xdr:row>
      <xdr:rowOff>110967</xdr:rowOff>
    </xdr:to>
    <xdr:pic>
      <xdr:nvPicPr>
        <xdr:cNvPr id="2" name="Picture 1">
          <a:extLst>
            <a:ext uri="{FF2B5EF4-FFF2-40B4-BE49-F238E27FC236}">
              <a16:creationId xmlns:a16="http://schemas.microsoft.com/office/drawing/2014/main" id="{120A4D42-F281-407F-B7B3-A9F3DE56F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30505"/>
          <a:ext cx="9231200" cy="1526382"/>
        </a:xfrm>
        <a:prstGeom prst="rect">
          <a:avLst/>
        </a:prstGeom>
      </xdr:spPr>
    </xdr:pic>
    <xdr:clientData/>
  </xdr:twoCellAnchor>
  <xdr:twoCellAnchor>
    <xdr:from>
      <xdr:col>2</xdr:col>
      <xdr:colOff>504825</xdr:colOff>
      <xdr:row>1</xdr:row>
      <xdr:rowOff>123825</xdr:rowOff>
    </xdr:from>
    <xdr:to>
      <xdr:col>11</xdr:col>
      <xdr:colOff>317501</xdr:colOff>
      <xdr:row>8</xdr:row>
      <xdr:rowOff>115252</xdr:rowOff>
    </xdr:to>
    <xdr:sp macro="" textlink="">
      <xdr:nvSpPr>
        <xdr:cNvPr id="3" name="TextBox 2">
          <a:extLst>
            <a:ext uri="{FF2B5EF4-FFF2-40B4-BE49-F238E27FC236}">
              <a16:creationId xmlns:a16="http://schemas.microsoft.com/office/drawing/2014/main" id="{B60FA297-F136-4493-B158-031360E60706}"/>
            </a:ext>
          </a:extLst>
        </xdr:cNvPr>
        <xdr:cNvSpPr txBox="1"/>
      </xdr:nvSpPr>
      <xdr:spPr>
        <a:xfrm>
          <a:off x="1724025" y="306705"/>
          <a:ext cx="5299076" cy="127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latin typeface="+mn-lt"/>
              <a:ea typeface="+mn-ea"/>
              <a:cs typeface="+mn-cs"/>
            </a:rPr>
            <a:t>Seasonal Diet Formulation Tool for PIC Pigs</a:t>
          </a:r>
        </a:p>
      </xdr:txBody>
    </xdr:sp>
    <xdr:clientData/>
  </xdr:twoCellAnchor>
  <xdr:twoCellAnchor>
    <xdr:from>
      <xdr:col>0</xdr:col>
      <xdr:colOff>550333</xdr:colOff>
      <xdr:row>11</xdr:row>
      <xdr:rowOff>135467</xdr:rowOff>
    </xdr:from>
    <xdr:to>
      <xdr:col>15</xdr:col>
      <xdr:colOff>64558</xdr:colOff>
      <xdr:row>49</xdr:row>
      <xdr:rowOff>151553</xdr:rowOff>
    </xdr:to>
    <xdr:sp macro="" textlink="">
      <xdr:nvSpPr>
        <xdr:cNvPr id="6" name="TextBox 5">
          <a:extLst>
            <a:ext uri="{FF2B5EF4-FFF2-40B4-BE49-F238E27FC236}">
              <a16:creationId xmlns:a16="http://schemas.microsoft.com/office/drawing/2014/main" id="{BF0C950F-4AE2-43BC-A07F-8BA734B2AC49}"/>
            </a:ext>
          </a:extLst>
        </xdr:cNvPr>
        <xdr:cNvSpPr txBox="1"/>
      </xdr:nvSpPr>
      <xdr:spPr>
        <a:xfrm>
          <a:off x="550333" y="2184400"/>
          <a:ext cx="8658225" cy="7094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50" b="1"/>
            <a:t>Tool features:</a:t>
          </a:r>
        </a:p>
        <a:p>
          <a:endParaRPr lang="en-US" sz="1350">
            <a:solidFill>
              <a:schemeClr val="dk1"/>
            </a:solidFill>
            <a:latin typeface="+mn-lt"/>
            <a:ea typeface="+mn-ea"/>
            <a:cs typeface="+mn-cs"/>
          </a:endParaRPr>
        </a:p>
        <a:p>
          <a:r>
            <a:rPr lang="en-US" sz="1350">
              <a:solidFill>
                <a:schemeClr val="dk1"/>
              </a:solidFill>
              <a:latin typeface="+mn-lt"/>
              <a:ea typeface="+mn-ea"/>
              <a:cs typeface="+mn-cs"/>
            </a:rPr>
            <a:t>          The</a:t>
          </a:r>
          <a:r>
            <a:rPr lang="en-US" sz="1350" baseline="0">
              <a:solidFill>
                <a:schemeClr val="dk1"/>
              </a:solidFill>
              <a:latin typeface="+mn-lt"/>
              <a:ea typeface="+mn-ea"/>
              <a:cs typeface="+mn-cs"/>
            </a:rPr>
            <a:t> seasonal diet formulation tool is designed to help producers and nutritionists decide when a growth promoting intervention in market hogs should be implemented and when it should be ended. The user defines the best window to market the pigs. The tool is based on the average growth curve of PIC 337-sired pigs. The tool provides flexibility based on level of performance and gender.</a:t>
          </a:r>
        </a:p>
        <a:p>
          <a:endParaRPr lang="en-US" sz="1350" baseline="0">
            <a:solidFill>
              <a:schemeClr val="dk1"/>
            </a:solidFill>
            <a:latin typeface="+mn-lt"/>
            <a:ea typeface="+mn-ea"/>
            <a:cs typeface="+mn-cs"/>
          </a:endParaRPr>
        </a:p>
        <a:p>
          <a:endParaRPr lang="en-US" sz="1350"/>
        </a:p>
        <a:p>
          <a:r>
            <a:rPr lang="en-US" sz="1350" b="1"/>
            <a:t>Steps to use:</a:t>
          </a:r>
        </a:p>
        <a:p>
          <a:endParaRPr lang="en-US" sz="1350"/>
        </a:p>
        <a:p>
          <a:r>
            <a:rPr lang="en-US" sz="1350"/>
            <a:t>1. This version is designed for</a:t>
          </a:r>
          <a:r>
            <a:rPr lang="en-US" sz="1350" baseline="0"/>
            <a:t> imperial</a:t>
          </a:r>
          <a:r>
            <a:rPr lang="en-US" sz="1350"/>
            <a:t> system; the metric version is available</a:t>
          </a:r>
          <a:r>
            <a:rPr lang="en-US" sz="1350" baseline="0"/>
            <a:t> </a:t>
          </a:r>
          <a:r>
            <a:rPr lang="en-US" sz="1350"/>
            <a:t>separately.</a:t>
          </a:r>
        </a:p>
        <a:p>
          <a:r>
            <a:rPr lang="en-US" sz="1350"/>
            <a:t>2. Enter the input parameters in the orange cells: </a:t>
          </a:r>
        </a:p>
        <a:p>
          <a:r>
            <a:rPr lang="en-US" sz="1350"/>
            <a:t>	a. Enter in the "best window" cells the time period in which</a:t>
          </a:r>
          <a:r>
            <a:rPr lang="en-US" sz="1350" baseline="0"/>
            <a:t> increased weight of finishing hogs is desired.</a:t>
          </a:r>
        </a:p>
        <a:p>
          <a:r>
            <a:rPr lang="en-US" sz="1350" baseline="0"/>
            <a:t>	b. Select gender and the production system (normal, low constraints or high constraints). Production system 	is based on the mortality level or constraints in the farm (i.e. feeders, ventilation, pen density, etc.). A low 	constraints system has less than 3% WTF mortality, a normal system has medium constrains and 	WTF mortality of 3 to 6%, whereas a high constraints system has mortality greater than 6%. </a:t>
          </a:r>
        </a:p>
        <a:p>
          <a:r>
            <a:rPr lang="en-US" sz="1350" baseline="0"/>
            <a:t>	c. Enter the weight range for each phase.</a:t>
          </a:r>
          <a:endParaRPr lang="en-US" sz="1350"/>
        </a:p>
        <a:p>
          <a:r>
            <a:rPr lang="en-US" sz="1350"/>
            <a:t>	</a:t>
          </a:r>
        </a:p>
        <a:p>
          <a:r>
            <a:rPr lang="en-US" sz="1350" b="1"/>
            <a:t>Outputs:</a:t>
          </a:r>
        </a:p>
        <a:p>
          <a:endParaRPr lang="en-US" sz="1350">
            <a:solidFill>
              <a:schemeClr val="dk1"/>
            </a:solidFill>
            <a:latin typeface="+mn-lt"/>
            <a:ea typeface="+mn-ea"/>
            <a:cs typeface="+mn-cs"/>
          </a:endParaRPr>
        </a:p>
        <a:p>
          <a:r>
            <a:rPr lang="en-US" sz="1350"/>
            <a:t>1.</a:t>
          </a:r>
          <a:r>
            <a:rPr lang="en-US" sz="1350" baseline="0"/>
            <a:t> The tool calculates the start and end date of the growth-increasing intervention for each phase. </a:t>
          </a:r>
          <a:endParaRPr lang="en-US" sz="1350"/>
        </a:p>
        <a:p>
          <a:endParaRPr lang="en-US" sz="1350"/>
        </a:p>
        <a:p>
          <a:endParaRPr lang="en-US" sz="1350"/>
        </a:p>
        <a:p>
          <a:r>
            <a:rPr lang="en-US" sz="1350" b="1"/>
            <a:t>Notes:</a:t>
          </a:r>
        </a:p>
        <a:p>
          <a:endParaRPr lang="en-US" sz="1350" b="1"/>
        </a:p>
        <a:p>
          <a:r>
            <a:rPr lang="en-US" sz="1350" b="0"/>
            <a:t>If the system is on a fixed time basis, use as</a:t>
          </a:r>
          <a:r>
            <a:rPr lang="en-US" sz="1350" b="0" baseline="0"/>
            <a:t> the final weight the expected weight after accounting for any dietary changes.</a:t>
          </a:r>
          <a:endParaRPr lang="en-US" sz="1350" b="0"/>
        </a:p>
        <a:p>
          <a:endParaRPr lang="en-US" sz="1350" b="1"/>
        </a:p>
        <a:p>
          <a:endParaRPr lang="en-US" sz="1350" b="1"/>
        </a:p>
        <a:p>
          <a:r>
            <a:rPr lang="en-US" sz="1350" b="1"/>
            <a:t>For questions on this tool please contact the PIC Nutrition Team.</a:t>
          </a:r>
        </a:p>
        <a:p>
          <a:endParaRPr lang="en-US" sz="1350"/>
        </a:p>
        <a:p>
          <a:endParaRPr lang="en-US" sz="1350"/>
        </a:p>
        <a:p>
          <a:endParaRPr lang="en-US" sz="13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166674</xdr:colOff>
      <xdr:row>0</xdr:row>
      <xdr:rowOff>76202</xdr:rowOff>
    </xdr:from>
    <xdr:to>
      <xdr:col>16</xdr:col>
      <xdr:colOff>86632</xdr:colOff>
      <xdr:row>0</xdr:row>
      <xdr:rowOff>1160610</xdr:rowOff>
    </xdr:to>
    <xdr:sp macro="" textlink="">
      <xdr:nvSpPr>
        <xdr:cNvPr id="6" name="TextBox 5">
          <a:extLst>
            <a:ext uri="{FF2B5EF4-FFF2-40B4-BE49-F238E27FC236}">
              <a16:creationId xmlns:a16="http://schemas.microsoft.com/office/drawing/2014/main" id="{8A78F8B8-AAD1-488B-BCF4-1B7AC9FFA324}"/>
            </a:ext>
          </a:extLst>
        </xdr:cNvPr>
        <xdr:cNvSpPr txBox="1"/>
      </xdr:nvSpPr>
      <xdr:spPr>
        <a:xfrm>
          <a:off x="1311275" y="76202"/>
          <a:ext cx="4762500" cy="1084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800" b="1">
              <a:solidFill>
                <a:srgbClr val="225480"/>
              </a:solidFill>
            </a:rPr>
            <a:t>Seasonal</a:t>
          </a:r>
          <a:r>
            <a:rPr lang="en-US" sz="2800" b="1" baseline="0">
              <a:solidFill>
                <a:srgbClr val="225480"/>
              </a:solidFill>
            </a:rPr>
            <a:t> Diet Formulation Tool for PIC Pigs</a:t>
          </a:r>
          <a:endParaRPr lang="en-US" sz="2800" b="1">
            <a:solidFill>
              <a:srgbClr val="225480"/>
            </a:solidFill>
          </a:endParaRPr>
        </a:p>
      </xdr:txBody>
    </xdr:sp>
    <xdr:clientData/>
  </xdr:twoCellAnchor>
  <xdr:twoCellAnchor>
    <xdr:from>
      <xdr:col>15</xdr:col>
      <xdr:colOff>2337227</xdr:colOff>
      <xdr:row>38</xdr:row>
      <xdr:rowOff>64033</xdr:rowOff>
    </xdr:from>
    <xdr:to>
      <xdr:col>17</xdr:col>
      <xdr:colOff>48988</xdr:colOff>
      <xdr:row>50</xdr:row>
      <xdr:rowOff>57664</xdr:rowOff>
    </xdr:to>
    <xdr:sp macro="[0]!CreateSchedule" textlink="">
      <xdr:nvSpPr>
        <xdr:cNvPr id="7" name="Rounded Rectangle 2">
          <a:extLst>
            <a:ext uri="{FF2B5EF4-FFF2-40B4-BE49-F238E27FC236}">
              <a16:creationId xmlns:a16="http://schemas.microsoft.com/office/drawing/2014/main" id="{BB8A4EC0-0D8A-448F-9A79-74C5D8D96B13}"/>
            </a:ext>
          </a:extLst>
        </xdr:cNvPr>
        <xdr:cNvSpPr/>
      </xdr:nvSpPr>
      <xdr:spPr>
        <a:xfrm>
          <a:off x="5971135" y="5130693"/>
          <a:ext cx="2418231" cy="425858"/>
        </a:xfrm>
        <a:prstGeom prst="round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ysClr val="windowText" lastClr="000000"/>
              </a:solidFill>
            </a:rPr>
            <a:t>Create Schedule in Outlook</a:t>
          </a:r>
        </a:p>
      </xdr:txBody>
    </xdr:sp>
    <xdr:clientData/>
  </xdr:twoCellAnchor>
  <xdr:twoCellAnchor editAs="oneCell">
    <xdr:from>
      <xdr:col>1</xdr:col>
      <xdr:colOff>9525</xdr:colOff>
      <xdr:row>1</xdr:row>
      <xdr:rowOff>9525</xdr:rowOff>
    </xdr:from>
    <xdr:to>
      <xdr:col>17</xdr:col>
      <xdr:colOff>1905</xdr:colOff>
      <xdr:row>9</xdr:row>
      <xdr:rowOff>120299</xdr:rowOff>
    </xdr:to>
    <xdr:pic>
      <xdr:nvPicPr>
        <xdr:cNvPr id="5" name="Picture 4">
          <a:extLst>
            <a:ext uri="{FF2B5EF4-FFF2-40B4-BE49-F238E27FC236}">
              <a16:creationId xmlns:a16="http://schemas.microsoft.com/office/drawing/2014/main" id="{74C98652-C9AE-4D88-AA87-19E0C98E92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152400"/>
          <a:ext cx="7707630" cy="1253774"/>
        </a:xfrm>
        <a:prstGeom prst="rect">
          <a:avLst/>
        </a:prstGeom>
      </xdr:spPr>
    </xdr:pic>
    <xdr:clientData/>
  </xdr:twoCellAnchor>
  <xdr:twoCellAnchor>
    <xdr:from>
      <xdr:col>3</xdr:col>
      <xdr:colOff>180975</xdr:colOff>
      <xdr:row>0</xdr:row>
      <xdr:rowOff>123825</xdr:rowOff>
    </xdr:from>
    <xdr:to>
      <xdr:col>16</xdr:col>
      <xdr:colOff>195580</xdr:colOff>
      <xdr:row>8</xdr:row>
      <xdr:rowOff>15240</xdr:rowOff>
    </xdr:to>
    <xdr:sp macro="" textlink="">
      <xdr:nvSpPr>
        <xdr:cNvPr id="8" name="TextBox 7">
          <a:extLst>
            <a:ext uri="{FF2B5EF4-FFF2-40B4-BE49-F238E27FC236}">
              <a16:creationId xmlns:a16="http://schemas.microsoft.com/office/drawing/2014/main" id="{1FD2F5AD-81A0-42C1-90D5-58A7EBB81535}"/>
            </a:ext>
          </a:extLst>
        </xdr:cNvPr>
        <xdr:cNvSpPr txBox="1"/>
      </xdr:nvSpPr>
      <xdr:spPr>
        <a:xfrm>
          <a:off x="2419350" y="123825"/>
          <a:ext cx="4415155" cy="103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400" b="1">
              <a:solidFill>
                <a:srgbClr val="225480"/>
              </a:solidFill>
            </a:rPr>
            <a:t>Seasonal</a:t>
          </a:r>
          <a:r>
            <a:rPr lang="en-US" sz="2400" b="1" baseline="0">
              <a:solidFill>
                <a:srgbClr val="225480"/>
              </a:solidFill>
            </a:rPr>
            <a:t> Diet Formulation Tool </a:t>
          </a:r>
        </a:p>
        <a:p>
          <a:pPr algn="l"/>
          <a:r>
            <a:rPr lang="en-US" sz="2400" b="1" baseline="0">
              <a:solidFill>
                <a:srgbClr val="225480"/>
              </a:solidFill>
            </a:rPr>
            <a:t>for PIC Pigs</a:t>
          </a:r>
          <a:endParaRPr lang="en-US" sz="2400" b="1">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251460</xdr:colOff>
      <xdr:row>1</xdr:row>
      <xdr:rowOff>10044</xdr:rowOff>
    </xdr:to>
    <xdr:pic>
      <xdr:nvPicPr>
        <xdr:cNvPr id="2053" name="Picture 1" descr="Banner- Seasonal Diet Formulation.jpg">
          <a:extLst>
            <a:ext uri="{FF2B5EF4-FFF2-40B4-BE49-F238E27FC236}">
              <a16:creationId xmlns:a16="http://schemas.microsoft.com/office/drawing/2014/main" id="{927B6A24-AE3B-4FB1-A7A2-00E841862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97"/>
        <a:stretch>
          <a:fillRect/>
        </a:stretch>
      </xdr:blipFill>
      <xdr:spPr bwMode="auto">
        <a:xfrm>
          <a:off x="0" y="0"/>
          <a:ext cx="5654733" cy="83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20</xdr:row>
      <xdr:rowOff>0</xdr:rowOff>
    </xdr:from>
    <xdr:to>
      <xdr:col>24</xdr:col>
      <xdr:colOff>640256</xdr:colOff>
      <xdr:row>22</xdr:row>
      <xdr:rowOff>122127</xdr:rowOff>
    </xdr:to>
    <xdr:sp macro="[0]!GetDates" textlink="">
      <xdr:nvSpPr>
        <xdr:cNvPr id="4" name="Rounded Rectangle 4">
          <a:hlinkClick xmlns:r="http://schemas.openxmlformats.org/officeDocument/2006/relationships" r:id="rId2"/>
          <a:extLst>
            <a:ext uri="{FF2B5EF4-FFF2-40B4-BE49-F238E27FC236}">
              <a16:creationId xmlns:a16="http://schemas.microsoft.com/office/drawing/2014/main" id="{DD4B415B-55AE-4725-8D5E-100D38F80628}"/>
            </a:ext>
          </a:extLst>
        </xdr:cNvPr>
        <xdr:cNvSpPr/>
      </xdr:nvSpPr>
      <xdr:spPr>
        <a:xfrm>
          <a:off x="9163050" y="3876675"/>
          <a:ext cx="1087931" cy="445977"/>
        </a:xfrm>
        <a:prstGeom prst="round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ysClr val="windowText" lastClr="000000"/>
              </a:solidFill>
            </a:rPr>
            <a:t>Go to Calendar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F9F8-1D2B-4A7B-AAB8-36FDBF30604E}">
  <sheetPr codeName="Sheet6"/>
  <dimension ref="B11:O48"/>
  <sheetViews>
    <sheetView showGridLines="0" view="pageBreakPreview" zoomScale="90" zoomScaleNormal="80" zoomScaleSheetLayoutView="90" workbookViewId="0"/>
  </sheetViews>
  <sheetFormatPr defaultRowHeight="15" x14ac:dyDescent="0.25"/>
  <sheetData>
    <row r="11" spans="2:15" x14ac:dyDescent="0.25">
      <c r="K11" s="108"/>
    </row>
    <row r="12" spans="2:15" ht="14.45" customHeight="1" x14ac:dyDescent="0.25">
      <c r="B12" s="109"/>
      <c r="C12" s="109"/>
      <c r="D12" s="109"/>
      <c r="E12" s="109"/>
      <c r="F12" s="109"/>
      <c r="G12" s="109"/>
      <c r="H12" s="109"/>
      <c r="I12" s="109"/>
      <c r="J12" s="109"/>
      <c r="K12" s="109"/>
      <c r="L12" s="109"/>
      <c r="M12" s="109"/>
      <c r="N12" s="109"/>
      <c r="O12" s="109"/>
    </row>
    <row r="13" spans="2:15" ht="14.45" customHeight="1" x14ac:dyDescent="0.25">
      <c r="B13" s="109"/>
      <c r="C13" s="109"/>
      <c r="D13" s="109"/>
      <c r="E13" s="109"/>
      <c r="F13" s="109"/>
      <c r="G13" s="109"/>
      <c r="H13" s="109"/>
      <c r="I13" s="109"/>
      <c r="J13" s="109"/>
      <c r="K13" s="109"/>
      <c r="L13" s="109"/>
      <c r="M13" s="109"/>
      <c r="N13" s="109"/>
      <c r="O13" s="109"/>
    </row>
    <row r="14" spans="2:15" ht="14.45" customHeight="1" x14ac:dyDescent="0.25">
      <c r="B14" s="109"/>
      <c r="C14" s="109"/>
      <c r="D14" s="109"/>
      <c r="E14" s="109"/>
      <c r="F14" s="109"/>
      <c r="G14" s="109"/>
      <c r="H14" s="109"/>
      <c r="I14" s="109"/>
      <c r="J14" s="109"/>
      <c r="K14" s="109"/>
      <c r="L14" s="109"/>
      <c r="M14" s="109"/>
      <c r="N14" s="109"/>
      <c r="O14" s="109"/>
    </row>
    <row r="15" spans="2:15" ht="14.45" customHeight="1" x14ac:dyDescent="0.25">
      <c r="B15" s="109"/>
      <c r="C15" s="109"/>
      <c r="D15" s="109"/>
      <c r="E15" s="109"/>
      <c r="F15" s="109"/>
      <c r="G15" s="109"/>
      <c r="H15" s="109"/>
      <c r="I15" s="109"/>
      <c r="J15" s="109"/>
      <c r="K15" s="109"/>
      <c r="L15" s="109"/>
      <c r="M15" s="109"/>
      <c r="N15" s="109"/>
      <c r="O15" s="109"/>
    </row>
    <row r="16" spans="2:15" ht="14.45" customHeight="1" x14ac:dyDescent="0.25">
      <c r="B16" s="109"/>
      <c r="C16" s="109"/>
      <c r="D16" s="109"/>
      <c r="E16" s="109"/>
      <c r="F16" s="109"/>
      <c r="G16" s="109"/>
      <c r="H16" s="109"/>
      <c r="I16" s="109"/>
      <c r="J16" s="109"/>
      <c r="K16" s="109"/>
      <c r="L16" s="109"/>
      <c r="M16" s="109"/>
      <c r="N16" s="109"/>
      <c r="O16" s="109"/>
    </row>
    <row r="17" spans="2:15" ht="14.45" customHeight="1" x14ac:dyDescent="0.25">
      <c r="B17" s="109"/>
      <c r="C17" s="109"/>
      <c r="D17" s="109"/>
      <c r="E17" s="109"/>
      <c r="F17" s="109"/>
      <c r="G17" s="109"/>
      <c r="H17" s="109"/>
      <c r="I17" s="109"/>
      <c r="J17" s="109"/>
      <c r="K17" s="109"/>
      <c r="L17" s="109"/>
      <c r="M17" s="109"/>
      <c r="N17" s="109"/>
      <c r="O17" s="109"/>
    </row>
    <row r="18" spans="2:15" ht="14.45" customHeight="1" x14ac:dyDescent="0.25">
      <c r="B18" s="109"/>
      <c r="C18" s="109"/>
      <c r="D18" s="109"/>
      <c r="E18" s="109"/>
      <c r="F18" s="109"/>
      <c r="G18" s="109"/>
      <c r="H18" s="109"/>
      <c r="I18" s="109"/>
      <c r="J18" s="109"/>
      <c r="K18" s="109"/>
      <c r="L18" s="109"/>
      <c r="M18" s="109"/>
      <c r="N18" s="109"/>
      <c r="O18" s="109"/>
    </row>
    <row r="19" spans="2:15" ht="14.45" customHeight="1" x14ac:dyDescent="0.25">
      <c r="B19" s="109"/>
      <c r="C19" s="109"/>
      <c r="D19" s="109"/>
      <c r="E19" s="109"/>
      <c r="F19" s="109"/>
      <c r="G19" s="109"/>
      <c r="H19" s="109"/>
      <c r="I19" s="109"/>
      <c r="J19" s="109"/>
      <c r="K19" s="109"/>
      <c r="L19" s="109"/>
      <c r="M19" s="109"/>
      <c r="N19" s="109"/>
      <c r="O19" s="109"/>
    </row>
    <row r="20" spans="2:15" ht="14.45" customHeight="1" x14ac:dyDescent="0.25">
      <c r="B20" s="109"/>
      <c r="C20" s="109"/>
      <c r="D20" s="109"/>
      <c r="E20" s="109"/>
      <c r="F20" s="109"/>
      <c r="G20" s="109"/>
      <c r="H20" s="109"/>
      <c r="I20" s="109"/>
      <c r="J20" s="109"/>
      <c r="K20" s="109"/>
      <c r="L20" s="109"/>
      <c r="M20" s="109"/>
      <c r="N20" s="109"/>
      <c r="O20" s="109"/>
    </row>
    <row r="21" spans="2:15" ht="14.45" customHeight="1" x14ac:dyDescent="0.25">
      <c r="B21" s="109"/>
      <c r="C21" s="109"/>
      <c r="D21" s="109"/>
      <c r="E21" s="109"/>
      <c r="F21" s="109"/>
      <c r="G21" s="109"/>
      <c r="H21" s="109"/>
      <c r="I21" s="109"/>
      <c r="J21" s="109"/>
      <c r="K21" s="109"/>
      <c r="L21" s="109"/>
      <c r="M21" s="109"/>
      <c r="N21" s="109"/>
      <c r="O21" s="109"/>
    </row>
    <row r="22" spans="2:15" ht="14.45" customHeight="1" x14ac:dyDescent="0.25">
      <c r="B22" s="109"/>
      <c r="C22" s="109"/>
      <c r="D22" s="109"/>
      <c r="E22" s="109"/>
      <c r="F22" s="109"/>
      <c r="G22" s="109"/>
      <c r="H22" s="109"/>
      <c r="I22" s="109"/>
      <c r="J22" s="109"/>
      <c r="K22" s="109"/>
      <c r="L22" s="109"/>
      <c r="M22" s="109"/>
      <c r="N22" s="109"/>
      <c r="O22" s="109"/>
    </row>
    <row r="23" spans="2:15" ht="14.45" customHeight="1" x14ac:dyDescent="0.25">
      <c r="B23" s="109"/>
      <c r="C23" s="109"/>
      <c r="D23" s="109"/>
      <c r="E23" s="109"/>
      <c r="F23" s="109"/>
      <c r="G23" s="109"/>
      <c r="H23" s="109"/>
      <c r="I23" s="109"/>
      <c r="J23" s="109"/>
      <c r="K23" s="109"/>
      <c r="L23" s="109"/>
      <c r="M23" s="109"/>
      <c r="N23" s="109"/>
      <c r="O23" s="109"/>
    </row>
    <row r="24" spans="2:15" ht="14.45" customHeight="1" x14ac:dyDescent="0.25">
      <c r="B24" s="109"/>
      <c r="C24" s="109"/>
      <c r="D24" s="109"/>
      <c r="E24" s="109"/>
      <c r="F24" s="109"/>
      <c r="G24" s="109"/>
      <c r="H24" s="109"/>
      <c r="I24" s="109"/>
      <c r="J24" s="109"/>
      <c r="K24" s="109"/>
      <c r="L24" s="109"/>
      <c r="M24" s="109"/>
      <c r="N24" s="109"/>
      <c r="O24" s="109"/>
    </row>
    <row r="25" spans="2:15" ht="14.45" customHeight="1" x14ac:dyDescent="0.25">
      <c r="B25" s="109"/>
      <c r="C25" s="109"/>
      <c r="D25" s="109"/>
      <c r="E25" s="109"/>
      <c r="F25" s="109"/>
      <c r="G25" s="109"/>
      <c r="H25" s="109"/>
      <c r="I25" s="109"/>
      <c r="J25" s="109"/>
      <c r="K25" s="109"/>
      <c r="L25" s="109"/>
      <c r="M25" s="109"/>
      <c r="N25" s="109"/>
      <c r="O25" s="109"/>
    </row>
    <row r="26" spans="2:15" s="110" customFormat="1" ht="14.45" customHeight="1" x14ac:dyDescent="0.3">
      <c r="B26" s="109"/>
      <c r="C26" s="109"/>
      <c r="D26" s="109"/>
      <c r="E26" s="109"/>
      <c r="F26" s="109"/>
      <c r="G26" s="109"/>
      <c r="H26" s="109"/>
      <c r="I26" s="109"/>
      <c r="J26" s="109"/>
      <c r="K26" s="109"/>
      <c r="L26" s="109"/>
      <c r="M26" s="109"/>
      <c r="N26" s="109"/>
      <c r="O26" s="109"/>
    </row>
    <row r="27" spans="2:15" ht="14.45" customHeight="1" x14ac:dyDescent="0.25">
      <c r="B27" s="109"/>
      <c r="C27" s="109"/>
      <c r="D27" s="109"/>
      <c r="E27" s="109"/>
      <c r="F27" s="109"/>
      <c r="G27" s="109"/>
      <c r="H27" s="109"/>
      <c r="I27" s="109"/>
      <c r="J27" s="109"/>
      <c r="K27" s="109"/>
      <c r="L27" s="109"/>
      <c r="M27" s="109"/>
      <c r="N27" s="109"/>
      <c r="O27" s="109"/>
    </row>
    <row r="28" spans="2:15" ht="14.45" customHeight="1" x14ac:dyDescent="0.25">
      <c r="B28" s="109"/>
      <c r="C28" s="109"/>
      <c r="D28" s="109"/>
      <c r="E28" s="109"/>
      <c r="F28" s="109"/>
      <c r="G28" s="109"/>
      <c r="H28" s="109"/>
      <c r="I28" s="109"/>
      <c r="J28" s="109"/>
      <c r="K28" s="109"/>
      <c r="L28" s="109"/>
      <c r="M28" s="109"/>
      <c r="N28" s="109"/>
      <c r="O28" s="109"/>
    </row>
    <row r="29" spans="2:15" ht="14.45" customHeight="1" x14ac:dyDescent="0.25">
      <c r="B29" s="109"/>
      <c r="C29" s="109"/>
      <c r="D29" s="109"/>
      <c r="E29" s="109"/>
      <c r="F29" s="109"/>
      <c r="G29" s="109"/>
      <c r="H29" s="109"/>
      <c r="I29" s="109"/>
      <c r="J29" s="109"/>
      <c r="K29" s="109"/>
      <c r="L29" s="109"/>
      <c r="M29" s="109"/>
      <c r="N29" s="109"/>
      <c r="O29" s="109"/>
    </row>
    <row r="30" spans="2:15" ht="14.45" customHeight="1" x14ac:dyDescent="0.25">
      <c r="B30" s="109"/>
      <c r="C30" s="109"/>
      <c r="D30" s="109"/>
      <c r="E30" s="109"/>
      <c r="F30" s="109"/>
      <c r="G30" s="109"/>
      <c r="H30" s="109"/>
      <c r="I30" s="109"/>
      <c r="J30" s="109"/>
      <c r="K30" s="109"/>
      <c r="L30" s="109"/>
      <c r="M30" s="109"/>
      <c r="N30" s="109"/>
      <c r="O30" s="109"/>
    </row>
    <row r="31" spans="2:15" ht="14.45" customHeight="1" x14ac:dyDescent="0.25">
      <c r="B31" s="109"/>
      <c r="C31" s="109"/>
      <c r="D31" s="109"/>
      <c r="E31" s="109"/>
      <c r="F31" s="109"/>
      <c r="G31" s="109"/>
      <c r="H31" s="109"/>
      <c r="I31" s="109"/>
      <c r="J31" s="109"/>
      <c r="K31" s="109"/>
      <c r="L31" s="109"/>
      <c r="M31" s="109"/>
      <c r="N31" s="109"/>
      <c r="O31" s="109"/>
    </row>
    <row r="32" spans="2:15" ht="14.45" customHeight="1" x14ac:dyDescent="0.25">
      <c r="B32" s="109"/>
      <c r="C32" s="109"/>
      <c r="D32" s="109"/>
      <c r="E32" s="109"/>
      <c r="F32" s="109"/>
      <c r="G32" s="109"/>
      <c r="H32" s="109"/>
      <c r="I32" s="109"/>
      <c r="J32" s="109"/>
      <c r="K32" s="109"/>
      <c r="L32" s="109"/>
      <c r="M32" s="109"/>
      <c r="N32" s="109"/>
      <c r="O32" s="109"/>
    </row>
    <row r="33" spans="2:15" ht="14.45" customHeight="1" x14ac:dyDescent="0.25">
      <c r="B33" s="109"/>
      <c r="C33" s="109"/>
      <c r="D33" s="109"/>
      <c r="E33" s="109"/>
      <c r="F33" s="109"/>
      <c r="G33" s="109"/>
      <c r="H33" s="109"/>
      <c r="I33" s="109"/>
      <c r="J33" s="109"/>
      <c r="K33" s="109"/>
      <c r="L33" s="109"/>
      <c r="M33" s="109"/>
      <c r="N33" s="109"/>
      <c r="O33" s="109"/>
    </row>
    <row r="34" spans="2:15" ht="14.45" customHeight="1" x14ac:dyDescent="0.25">
      <c r="B34" s="109"/>
      <c r="C34" s="109"/>
      <c r="D34" s="109"/>
      <c r="E34" s="109"/>
      <c r="F34" s="109"/>
      <c r="G34" s="109"/>
      <c r="H34" s="109"/>
      <c r="I34" s="109"/>
      <c r="J34" s="109"/>
      <c r="K34" s="109"/>
      <c r="L34" s="109"/>
      <c r="M34" s="109"/>
      <c r="N34" s="109"/>
      <c r="O34" s="109"/>
    </row>
    <row r="35" spans="2:15" ht="14.45" customHeight="1" x14ac:dyDescent="0.25">
      <c r="B35" s="109"/>
      <c r="C35" s="109"/>
      <c r="D35" s="109"/>
      <c r="E35" s="109"/>
      <c r="F35" s="109"/>
      <c r="G35" s="109"/>
      <c r="H35" s="109"/>
      <c r="I35" s="109"/>
      <c r="J35" s="109"/>
      <c r="K35" s="109"/>
      <c r="L35" s="109"/>
      <c r="M35" s="109"/>
      <c r="N35" s="109"/>
      <c r="O35" s="109"/>
    </row>
    <row r="36" spans="2:15" ht="14.45" customHeight="1" x14ac:dyDescent="0.25">
      <c r="B36" s="109"/>
      <c r="C36" s="109"/>
      <c r="D36" s="109"/>
      <c r="E36" s="109"/>
      <c r="F36" s="109"/>
      <c r="G36" s="109"/>
      <c r="H36" s="109"/>
      <c r="I36" s="109"/>
      <c r="J36" s="109"/>
      <c r="K36" s="109"/>
      <c r="L36" s="109"/>
      <c r="M36" s="109"/>
      <c r="N36" s="109"/>
      <c r="O36" s="109"/>
    </row>
    <row r="37" spans="2:15" ht="14.45" customHeight="1" x14ac:dyDescent="0.25">
      <c r="B37" s="109"/>
      <c r="C37" s="109"/>
      <c r="D37" s="109"/>
      <c r="E37" s="109"/>
      <c r="F37" s="109"/>
      <c r="G37" s="109"/>
      <c r="H37" s="109"/>
      <c r="I37" s="109"/>
      <c r="J37" s="109"/>
      <c r="K37" s="109"/>
      <c r="L37" s="109"/>
      <c r="M37" s="109"/>
      <c r="N37" s="109"/>
      <c r="O37" s="109"/>
    </row>
    <row r="38" spans="2:15" ht="14.45" customHeight="1" x14ac:dyDescent="0.25">
      <c r="B38" s="109"/>
      <c r="C38" s="109"/>
      <c r="D38" s="109"/>
      <c r="E38" s="109"/>
      <c r="F38" s="109"/>
      <c r="G38" s="109"/>
      <c r="H38" s="109"/>
      <c r="I38" s="109"/>
      <c r="J38" s="109"/>
      <c r="K38" s="109"/>
      <c r="L38" s="109"/>
      <c r="M38" s="109"/>
      <c r="N38" s="109"/>
      <c r="O38" s="109"/>
    </row>
    <row r="39" spans="2:15" ht="14.45" customHeight="1" x14ac:dyDescent="0.25">
      <c r="B39" s="109"/>
      <c r="C39" s="109"/>
      <c r="D39" s="109"/>
      <c r="E39" s="109"/>
      <c r="F39" s="109"/>
      <c r="G39" s="109"/>
      <c r="H39" s="109"/>
      <c r="I39" s="109"/>
      <c r="J39" s="109"/>
      <c r="K39" s="109"/>
      <c r="L39" s="109"/>
      <c r="M39" s="109"/>
      <c r="N39" s="109"/>
      <c r="O39" s="109"/>
    </row>
    <row r="40" spans="2:15" ht="14.45" customHeight="1" x14ac:dyDescent="0.25">
      <c r="B40" s="109"/>
      <c r="C40" s="109"/>
      <c r="D40" s="109"/>
      <c r="E40" s="109"/>
      <c r="F40" s="109"/>
      <c r="G40" s="109"/>
      <c r="H40" s="109"/>
      <c r="I40" s="109"/>
      <c r="J40" s="109"/>
      <c r="K40" s="109"/>
      <c r="L40" s="109"/>
      <c r="M40" s="109"/>
      <c r="N40" s="109"/>
      <c r="O40" s="109"/>
    </row>
    <row r="41" spans="2:15" ht="14.45" customHeight="1" x14ac:dyDescent="0.25">
      <c r="B41" s="109"/>
      <c r="C41" s="109"/>
      <c r="D41" s="109"/>
      <c r="E41" s="109"/>
      <c r="F41" s="109"/>
      <c r="G41" s="109"/>
      <c r="H41" s="109"/>
      <c r="I41" s="109"/>
      <c r="J41" s="109"/>
      <c r="K41" s="109"/>
      <c r="L41" s="109"/>
      <c r="M41" s="109"/>
      <c r="N41" s="109"/>
      <c r="O41" s="109"/>
    </row>
    <row r="42" spans="2:15" ht="14.45" customHeight="1" x14ac:dyDescent="0.25">
      <c r="B42" s="109"/>
      <c r="C42" s="109"/>
      <c r="D42" s="109"/>
      <c r="E42" s="109"/>
      <c r="F42" s="109"/>
      <c r="G42" s="109"/>
      <c r="H42" s="109"/>
      <c r="I42" s="109"/>
      <c r="J42" s="109"/>
      <c r="K42" s="109"/>
      <c r="L42" s="109"/>
      <c r="M42" s="109"/>
      <c r="N42" s="109"/>
      <c r="O42" s="109"/>
    </row>
    <row r="43" spans="2:15" ht="14.45" customHeight="1" x14ac:dyDescent="0.25">
      <c r="B43" s="109"/>
      <c r="C43" s="109"/>
      <c r="D43" s="109"/>
      <c r="E43" s="109"/>
      <c r="F43" s="109"/>
      <c r="G43" s="109"/>
      <c r="H43" s="109"/>
      <c r="I43" s="109"/>
      <c r="J43" s="109"/>
      <c r="K43" s="109"/>
      <c r="L43" s="109"/>
      <c r="M43" s="109"/>
      <c r="N43" s="109"/>
      <c r="O43" s="109"/>
    </row>
    <row r="44" spans="2:15" ht="14.45" customHeight="1" x14ac:dyDescent="0.25">
      <c r="B44" s="109"/>
      <c r="C44" s="109"/>
      <c r="D44" s="109"/>
      <c r="E44" s="109"/>
      <c r="F44" s="109"/>
      <c r="G44" s="109"/>
      <c r="H44" s="109"/>
      <c r="I44" s="109"/>
      <c r="J44" s="109"/>
      <c r="K44" s="109"/>
      <c r="L44" s="109"/>
      <c r="M44" s="109"/>
      <c r="N44" s="109"/>
      <c r="O44" s="109"/>
    </row>
    <row r="45" spans="2:15" ht="14.45" customHeight="1" x14ac:dyDescent="0.25">
      <c r="B45" s="109"/>
      <c r="C45" s="109"/>
      <c r="D45" s="109"/>
      <c r="E45" s="109"/>
      <c r="F45" s="109"/>
      <c r="G45" s="109"/>
      <c r="H45" s="109"/>
      <c r="I45" s="109"/>
      <c r="J45" s="109"/>
      <c r="K45" s="109"/>
      <c r="L45" s="109"/>
      <c r="M45" s="109"/>
      <c r="N45" s="109"/>
      <c r="O45" s="109"/>
    </row>
    <row r="46" spans="2:15" ht="14.45" customHeight="1" x14ac:dyDescent="0.25">
      <c r="B46" s="111"/>
      <c r="C46" s="111"/>
      <c r="D46" s="111"/>
      <c r="E46" s="111"/>
      <c r="F46" s="111"/>
      <c r="G46" s="111"/>
      <c r="H46" s="111"/>
      <c r="I46" s="111"/>
      <c r="J46" s="111"/>
      <c r="K46" s="111"/>
      <c r="L46" s="111"/>
      <c r="M46" s="111"/>
      <c r="N46" s="111"/>
      <c r="O46" s="111"/>
    </row>
    <row r="47" spans="2:15" ht="14.45" customHeight="1" x14ac:dyDescent="0.25">
      <c r="B47" s="111"/>
      <c r="C47" s="111"/>
      <c r="D47" s="111"/>
      <c r="E47" s="111"/>
      <c r="F47" s="111"/>
      <c r="G47" s="111"/>
      <c r="H47" s="111"/>
      <c r="I47" s="111"/>
      <c r="J47" s="111"/>
      <c r="K47" s="111"/>
      <c r="L47" s="111"/>
      <c r="M47" s="111"/>
      <c r="N47" s="111"/>
      <c r="O47" s="111"/>
    </row>
    <row r="48" spans="2:15" ht="14.45" customHeight="1" x14ac:dyDescent="0.25">
      <c r="B48" s="111"/>
      <c r="C48" s="111"/>
      <c r="D48" s="111"/>
      <c r="E48" s="111"/>
      <c r="F48" s="111"/>
      <c r="G48" s="111"/>
      <c r="H48" s="111"/>
      <c r="I48" s="111"/>
      <c r="J48" s="111"/>
      <c r="K48" s="111"/>
      <c r="L48" s="111"/>
      <c r="M48" s="111"/>
      <c r="N48" s="111"/>
      <c r="O48" s="111"/>
    </row>
  </sheetData>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7"/>
  <sheetViews>
    <sheetView showGridLines="0" tabSelected="1" view="pageBreakPreview" zoomScaleNormal="80" zoomScaleSheetLayoutView="100" workbookViewId="0">
      <selection activeCell="S55" sqref="S55"/>
    </sheetView>
  </sheetViews>
  <sheetFormatPr defaultColWidth="8.85546875" defaultRowHeight="11.25" x14ac:dyDescent="0.15"/>
  <cols>
    <col min="1" max="1" width="5.85546875" style="60" customWidth="1"/>
    <col min="2" max="2" width="15.5703125" style="60" customWidth="1"/>
    <col min="3" max="3" width="15.5703125" style="60" hidden="1" customWidth="1"/>
    <col min="4" max="5" width="15.5703125" style="60" customWidth="1"/>
    <col min="6" max="15" width="15.5703125" style="60" hidden="1" customWidth="1"/>
    <col min="16" max="17" width="33.140625" style="60" customWidth="1"/>
    <col min="18" max="18" width="5.85546875" style="60" customWidth="1"/>
    <col min="19" max="16384" width="8.85546875" style="60"/>
  </cols>
  <sheetData>
    <row r="1" spans="1:20" x14ac:dyDescent="0.15">
      <c r="A1" s="115"/>
      <c r="B1" s="116"/>
      <c r="C1" s="116"/>
      <c r="D1" s="116"/>
      <c r="E1" s="116"/>
      <c r="F1" s="116"/>
      <c r="G1" s="116"/>
      <c r="H1" s="116"/>
      <c r="I1" s="116"/>
      <c r="J1" s="116"/>
      <c r="K1" s="116"/>
      <c r="L1" s="116"/>
      <c r="M1" s="116"/>
      <c r="N1" s="116"/>
      <c r="O1" s="116"/>
      <c r="P1" s="116"/>
      <c r="Q1" s="116"/>
    </row>
    <row r="2" spans="1:20" x14ac:dyDescent="0.15">
      <c r="A2" s="107"/>
      <c r="B2" s="106"/>
      <c r="C2" s="106"/>
      <c r="D2" s="106"/>
      <c r="E2" s="106"/>
      <c r="F2" s="106"/>
      <c r="G2" s="106"/>
      <c r="H2" s="106"/>
      <c r="I2" s="106"/>
      <c r="J2" s="106"/>
      <c r="K2" s="106"/>
      <c r="L2" s="106"/>
      <c r="M2" s="106"/>
      <c r="N2" s="106"/>
      <c r="O2" s="106"/>
      <c r="P2" s="106"/>
      <c r="Q2" s="106"/>
    </row>
    <row r="3" spans="1:20" x14ac:dyDescent="0.15">
      <c r="A3" s="107"/>
      <c r="B3" s="106"/>
      <c r="C3" s="106"/>
      <c r="D3" s="106"/>
      <c r="E3" s="106"/>
      <c r="F3" s="106"/>
      <c r="G3" s="106"/>
      <c r="H3" s="106"/>
      <c r="I3" s="106"/>
      <c r="J3" s="106"/>
      <c r="K3" s="106"/>
      <c r="L3" s="106"/>
      <c r="M3" s="106"/>
      <c r="N3" s="106"/>
      <c r="O3" s="106"/>
      <c r="P3" s="106"/>
      <c r="Q3" s="106"/>
    </row>
    <row r="4" spans="1:20" x14ac:dyDescent="0.15">
      <c r="A4" s="107"/>
      <c r="B4" s="106"/>
      <c r="C4" s="106"/>
      <c r="D4" s="106"/>
      <c r="E4" s="106"/>
      <c r="F4" s="106"/>
      <c r="G4" s="106"/>
      <c r="H4" s="106"/>
      <c r="I4" s="106"/>
      <c r="J4" s="106"/>
      <c r="K4" s="106"/>
      <c r="L4" s="106"/>
      <c r="M4" s="106"/>
      <c r="N4" s="106"/>
      <c r="O4" s="106"/>
      <c r="P4" s="106"/>
      <c r="Q4" s="106"/>
    </row>
    <row r="5" spans="1:20" x14ac:dyDescent="0.15">
      <c r="A5" s="107"/>
      <c r="B5" s="106"/>
      <c r="C5" s="106"/>
      <c r="D5" s="106"/>
      <c r="E5" s="106"/>
      <c r="F5" s="106"/>
      <c r="G5" s="106"/>
      <c r="H5" s="106"/>
      <c r="I5" s="106"/>
      <c r="J5" s="106"/>
      <c r="K5" s="106"/>
      <c r="L5" s="106"/>
      <c r="M5" s="106"/>
      <c r="N5" s="106"/>
      <c r="O5" s="106"/>
      <c r="P5" s="106"/>
      <c r="Q5" s="106"/>
    </row>
    <row r="6" spans="1:20" x14ac:dyDescent="0.15">
      <c r="A6" s="107"/>
      <c r="B6" s="106"/>
      <c r="C6" s="106"/>
      <c r="D6" s="106"/>
      <c r="E6" s="106"/>
      <c r="F6" s="106"/>
      <c r="G6" s="106"/>
      <c r="H6" s="106"/>
      <c r="I6" s="106"/>
      <c r="J6" s="106"/>
      <c r="K6" s="106"/>
      <c r="L6" s="106"/>
      <c r="M6" s="106"/>
      <c r="N6" s="106"/>
      <c r="O6" s="106"/>
      <c r="P6" s="106"/>
      <c r="Q6" s="106"/>
    </row>
    <row r="7" spans="1:20" x14ac:dyDescent="0.15">
      <c r="A7" s="107"/>
      <c r="B7" s="106"/>
      <c r="C7" s="106"/>
      <c r="D7" s="106"/>
      <c r="E7" s="106"/>
      <c r="F7" s="106"/>
      <c r="G7" s="106"/>
      <c r="H7" s="106"/>
      <c r="I7" s="106"/>
      <c r="J7" s="106"/>
      <c r="K7" s="106"/>
      <c r="L7" s="106"/>
      <c r="M7" s="106"/>
      <c r="N7" s="106"/>
      <c r="O7" s="106"/>
      <c r="P7" s="106"/>
      <c r="Q7" s="106"/>
    </row>
    <row r="8" spans="1:20" x14ac:dyDescent="0.15">
      <c r="A8" s="107"/>
      <c r="B8" s="106"/>
      <c r="C8" s="106"/>
      <c r="D8" s="106"/>
      <c r="E8" s="106"/>
      <c r="F8" s="106"/>
      <c r="G8" s="106"/>
      <c r="H8" s="106"/>
      <c r="I8" s="106"/>
      <c r="J8" s="106"/>
      <c r="K8" s="106"/>
      <c r="L8" s="106"/>
      <c r="M8" s="106"/>
      <c r="N8" s="106"/>
      <c r="O8" s="106"/>
      <c r="P8" s="106"/>
      <c r="Q8" s="106"/>
    </row>
    <row r="9" spans="1:20" x14ac:dyDescent="0.15">
      <c r="A9" s="107"/>
      <c r="B9" s="106"/>
      <c r="C9" s="106"/>
      <c r="D9" s="106"/>
      <c r="E9" s="106"/>
      <c r="F9" s="106"/>
      <c r="G9" s="106"/>
      <c r="H9" s="106"/>
      <c r="I9" s="106"/>
      <c r="J9" s="106"/>
      <c r="K9" s="106"/>
      <c r="L9" s="106"/>
      <c r="M9" s="106"/>
      <c r="N9" s="106"/>
      <c r="O9" s="106"/>
      <c r="P9" s="106"/>
      <c r="Q9" s="106"/>
    </row>
    <row r="10" spans="1:20" x14ac:dyDescent="0.15">
      <c r="A10" s="107"/>
      <c r="B10" s="106"/>
      <c r="C10" s="106"/>
      <c r="D10" s="106"/>
      <c r="E10" s="106"/>
      <c r="F10" s="106"/>
      <c r="G10" s="106"/>
      <c r="H10" s="106"/>
      <c r="I10" s="106"/>
      <c r="J10" s="106"/>
      <c r="K10" s="106"/>
      <c r="L10" s="106"/>
      <c r="M10" s="106"/>
      <c r="N10" s="106"/>
      <c r="O10" s="106"/>
      <c r="P10" s="106"/>
      <c r="Q10" s="106"/>
    </row>
    <row r="11" spans="1:20" ht="12" thickBot="1" x14ac:dyDescent="0.2">
      <c r="A11" s="61"/>
      <c r="B11" s="61"/>
      <c r="D11" s="61"/>
      <c r="E11" s="61"/>
      <c r="F11" s="61"/>
      <c r="G11" s="61"/>
      <c r="H11" s="61"/>
      <c r="I11" s="61"/>
      <c r="J11" s="61"/>
      <c r="K11" s="61"/>
      <c r="L11" s="61"/>
      <c r="M11" s="61"/>
      <c r="N11" s="61"/>
      <c r="O11" s="61"/>
      <c r="P11" s="61"/>
      <c r="Q11" s="61"/>
      <c r="T11" s="62"/>
    </row>
    <row r="12" spans="1:20" ht="28.9" customHeight="1" thickBot="1" x14ac:dyDescent="0.2">
      <c r="B12" s="120" t="s">
        <v>53</v>
      </c>
      <c r="C12" s="121"/>
      <c r="D12" s="122"/>
      <c r="E12" s="61"/>
      <c r="F12" s="61"/>
      <c r="G12" s="61"/>
      <c r="H12" s="61"/>
      <c r="I12" s="61"/>
      <c r="J12" s="61"/>
      <c r="K12" s="61"/>
      <c r="L12" s="61"/>
      <c r="M12" s="61"/>
      <c r="N12" s="61"/>
      <c r="O12" s="61"/>
      <c r="P12" s="63" t="s">
        <v>17</v>
      </c>
      <c r="Q12" s="95" t="s">
        <v>39</v>
      </c>
    </row>
    <row r="13" spans="1:20" ht="28.9" customHeight="1" thickBot="1" x14ac:dyDescent="0.2">
      <c r="B13" s="93">
        <v>44348</v>
      </c>
      <c r="D13" s="94">
        <v>44470</v>
      </c>
      <c r="E13" s="64"/>
      <c r="F13" s="61"/>
      <c r="G13" s="61"/>
      <c r="H13" s="61"/>
      <c r="I13" s="61"/>
      <c r="J13" s="61"/>
      <c r="K13" s="61"/>
      <c r="L13" s="61"/>
      <c r="M13" s="61"/>
      <c r="N13" s="61"/>
      <c r="O13" s="61"/>
      <c r="P13" s="63" t="s">
        <v>40</v>
      </c>
      <c r="Q13" s="95" t="s">
        <v>4</v>
      </c>
    </row>
    <row r="14" spans="1:20" ht="20.45" customHeight="1" x14ac:dyDescent="0.15">
      <c r="B14" s="87" t="s">
        <v>6</v>
      </c>
      <c r="D14" s="87" t="s">
        <v>57</v>
      </c>
      <c r="E14" s="64"/>
      <c r="F14" s="61"/>
      <c r="G14" s="61"/>
      <c r="H14" s="61"/>
      <c r="I14" s="61"/>
      <c r="J14" s="61"/>
      <c r="K14" s="61"/>
      <c r="L14" s="61"/>
      <c r="M14" s="61"/>
      <c r="N14" s="61"/>
      <c r="O14" s="61"/>
      <c r="P14" s="112"/>
      <c r="Q14" s="113"/>
    </row>
    <row r="15" spans="1:20" ht="20.45" customHeight="1" thickBot="1" x14ac:dyDescent="0.2">
      <c r="E15" s="61"/>
      <c r="F15" s="61"/>
      <c r="G15" s="61"/>
      <c r="H15" s="61"/>
      <c r="I15" s="61"/>
      <c r="J15" s="61"/>
      <c r="K15" s="61"/>
      <c r="L15" s="61"/>
      <c r="M15" s="61"/>
      <c r="N15" s="61"/>
      <c r="O15" s="61"/>
      <c r="P15" s="114"/>
      <c r="Q15" s="114"/>
    </row>
    <row r="16" spans="1:20" ht="19.149999999999999" customHeight="1" x14ac:dyDescent="0.15">
      <c r="B16" s="81"/>
      <c r="C16" s="117" t="s">
        <v>40</v>
      </c>
      <c r="D16" s="117" t="s">
        <v>67</v>
      </c>
      <c r="E16" s="117"/>
      <c r="F16" s="81"/>
      <c r="G16" s="81"/>
      <c r="H16" s="117" t="str">
        <f>A33</f>
        <v>High constraints</v>
      </c>
      <c r="I16" s="117"/>
      <c r="J16" s="117" t="str">
        <f>A32</f>
        <v>Normal</v>
      </c>
      <c r="K16" s="117"/>
      <c r="L16" s="117" t="str">
        <f>A31</f>
        <v>Low constraints</v>
      </c>
      <c r="M16" s="117"/>
      <c r="N16" s="119" t="str">
        <f>Q12</f>
        <v>Normal</v>
      </c>
      <c r="O16" s="117"/>
      <c r="P16" s="117" t="s">
        <v>15</v>
      </c>
      <c r="Q16" s="117"/>
    </row>
    <row r="17" spans="1:18" ht="15" customHeight="1" thickBot="1" x14ac:dyDescent="0.2">
      <c r="A17" s="62"/>
      <c r="B17" s="82" t="s">
        <v>5</v>
      </c>
      <c r="C17" s="118"/>
      <c r="D17" s="83" t="s">
        <v>54</v>
      </c>
      <c r="E17" s="83" t="s">
        <v>55</v>
      </c>
      <c r="F17" s="83" t="s">
        <v>9</v>
      </c>
      <c r="G17" s="83" t="s">
        <v>10</v>
      </c>
      <c r="H17" s="83" t="s">
        <v>11</v>
      </c>
      <c r="I17" s="83" t="s">
        <v>14</v>
      </c>
      <c r="J17" s="83" t="s">
        <v>11</v>
      </c>
      <c r="K17" s="83" t="s">
        <v>14</v>
      </c>
      <c r="L17" s="83" t="s">
        <v>11</v>
      </c>
      <c r="M17" s="83" t="s">
        <v>14</v>
      </c>
      <c r="N17" s="83" t="s">
        <v>11</v>
      </c>
      <c r="O17" s="83" t="s">
        <v>14</v>
      </c>
      <c r="P17" s="83" t="s">
        <v>6</v>
      </c>
      <c r="Q17" s="83" t="s">
        <v>58</v>
      </c>
    </row>
    <row r="18" spans="1:18" ht="15" customHeight="1" x14ac:dyDescent="0.15">
      <c r="B18" s="84">
        <f>IF(Q13&gt;0,1," ")</f>
        <v>1</v>
      </c>
      <c r="C18" s="71"/>
      <c r="D18" s="88">
        <v>15.432200000000002</v>
      </c>
      <c r="E18" s="88">
        <v>26.455200000000001</v>
      </c>
      <c r="F18" s="72">
        <f>IF(Q13&gt;0,(IF($Q13=$A$28,VLOOKUP(D42,GC!$C$5:$E$187,3),IF($Q13=$A$29,VLOOKUP(D42,GC!$B$5:$E$187,4),IF($Q13=$A$30,VLOOKUP(D42,GC!$D$5:$E$187,2)))))," ")</f>
        <v>25</v>
      </c>
      <c r="G18" s="72">
        <f>IF(Q13&gt;0,(IF($Q13=$A$28,VLOOKUP(E42,GC!$C$5:$E$187,3),IF($Q13=$A$29,VLOOKUP(E42,GC!$B$5:$E$187,4),IF($Q13=$A$30,VLOOKUP(E42,GC!$D$5:$E$187,2)))))," ")</f>
        <v>41</v>
      </c>
      <c r="H18" s="73">
        <f>IF(Q13&gt;0,(J18*1.03)," ")</f>
        <v>2.3542857142857141</v>
      </c>
      <c r="I18" s="74">
        <f>IF(Q13&gt;0,H18," ")</f>
        <v>2.3542857142857141</v>
      </c>
      <c r="J18" s="74">
        <f>IF(Q13&gt;0,((G18-F18)/7)," ")</f>
        <v>2.2857142857142856</v>
      </c>
      <c r="K18" s="74">
        <f>IF(Q13&gt;0,J18," ")</f>
        <v>2.2857142857142856</v>
      </c>
      <c r="L18" s="73">
        <f>IF(Q13&gt;0,(J18*0.93)," ")</f>
        <v>2.1257142857142859</v>
      </c>
      <c r="M18" s="74">
        <f>IF(Q13&gt;0,L18," ")</f>
        <v>2.1257142857142859</v>
      </c>
      <c r="N18" s="73">
        <f>IF($N$16=$A$33,H18,IF($N$16=$A$32,J18,IF($N$16=$A$31,L18)))</f>
        <v>2.2857142857142856</v>
      </c>
      <c r="O18" s="74">
        <f>IF(Q13&gt;0,N18," ")</f>
        <v>2.2857142857142856</v>
      </c>
      <c r="P18" s="75" t="str">
        <f>IF(Q13&gt;0,(IF(AND(D42&lt;22.5,E42&lt;26),"Don't change",($B$13-((1+SUM(N18:$N$26))*7))))," ")</f>
        <v>Don't change</v>
      </c>
      <c r="Q18" s="75" t="str">
        <f>IF(Q13&gt;0,IF(E19&gt;0,IF(P18="Don't change","Don't change",($D$13-((1+(SUM($N18:N$26)))*7))),$D$13-7)," ")</f>
        <v>Don't change</v>
      </c>
    </row>
    <row r="19" spans="1:18" ht="15" customHeight="1" x14ac:dyDescent="0.15">
      <c r="B19" s="84">
        <f t="shared" ref="B19:B26" si="0">IF(C19&gt;0,(B18+1)," ")</f>
        <v>2</v>
      </c>
      <c r="C19" s="76" t="str">
        <f t="shared" ref="C19:C24" si="1">IF(E43=0,,$Q$13)</f>
        <v>Barrows + Gilts</v>
      </c>
      <c r="D19" s="72">
        <f>IF(C19&gt;0,E18," ")</f>
        <v>26.455200000000001</v>
      </c>
      <c r="E19" s="88">
        <v>50.705800000000004</v>
      </c>
      <c r="F19" s="72">
        <f>IF(C19&gt;0,(IF($C19=$A$28,VLOOKUP(D43,GC!$C$5:$E$187,3),IF($C19=$A$29,VLOOKUP(D43,GC!$B$5:$E$187,4),IF($C19=$A$30,VLOOKUP(D43,GC!$D$5:$E$187,2)))))," ")</f>
        <v>41</v>
      </c>
      <c r="G19" s="72">
        <f>IF(C19&gt;0,(IF($C19=$A$28,VLOOKUP(E43,GC!$C$5:$E$187,3),IF($C19=$A$29,VLOOKUP(E43,GC!$B$5:$E$187,4),IF($C19=$A$30,VLOOKUP(E43,GC!$D$5:$E$187,2)))))," ")</f>
        <v>62</v>
      </c>
      <c r="H19" s="73">
        <f t="shared" ref="H19:H26" si="2">IF(C19&gt;0,(J19*1.03)," ")</f>
        <v>3.09</v>
      </c>
      <c r="I19" s="74">
        <f t="shared" ref="I19:I26" si="3">IF(C19&gt;0,I18+H19," ")</f>
        <v>5.444285714285714</v>
      </c>
      <c r="J19" s="74">
        <f t="shared" ref="J19:J26" si="4">IF(C19&gt;0,((G19-F19)/7)," ")</f>
        <v>3</v>
      </c>
      <c r="K19" s="74">
        <f t="shared" ref="K19:K26" si="5">IF(C19&gt;0,K18+J19," ")</f>
        <v>5.2857142857142856</v>
      </c>
      <c r="L19" s="73">
        <f t="shared" ref="L19:L26" si="6">IF(C19&gt;0,(J19*0.93)," ")</f>
        <v>2.79</v>
      </c>
      <c r="M19" s="74">
        <f t="shared" ref="M19:M26" si="7">IF(C19&gt;0,M18+L19," ")</f>
        <v>4.9157142857142855</v>
      </c>
      <c r="N19" s="73">
        <f t="shared" ref="N19:N26" si="8">IF($N$16=$A$33,H19,IF($N$16=$A$32,J19,IF($N$16=$A$31,L19)))</f>
        <v>3</v>
      </c>
      <c r="O19" s="74">
        <f t="shared" ref="O19:O26" si="9">IF(C19&gt;0,(O18+N19)," ")</f>
        <v>5.2857142857142856</v>
      </c>
      <c r="P19" s="75" t="str">
        <f>IF(C19&gt;0,(IF(AND(D43&lt;22.5,E43&lt;26),"Don't change",($B$13-((1+SUM(N19:$N$26))*7))))," ")</f>
        <v>Don't change</v>
      </c>
      <c r="Q19" s="75" t="str">
        <f>IF(C19&gt;0,IF(E20&gt;0,IF(P19="Don't change","Don't change",($D$13-((1+(SUM($N19:N$26)))*7))),$D$13-7)," ")</f>
        <v>Don't change</v>
      </c>
    </row>
    <row r="20" spans="1:18" ht="15" customHeight="1" x14ac:dyDescent="0.15">
      <c r="B20" s="84">
        <f t="shared" si="0"/>
        <v>3</v>
      </c>
      <c r="C20" s="76" t="str">
        <f t="shared" si="1"/>
        <v>Barrows + Gilts</v>
      </c>
      <c r="D20" s="72">
        <f t="shared" ref="D20:D26" si="10">IF(C20&gt;0,E19," ")</f>
        <v>50.705800000000004</v>
      </c>
      <c r="E20" s="88">
        <v>110.23</v>
      </c>
      <c r="F20" s="72">
        <f>IF(C20&gt;0,(IF($C20=$A$28,VLOOKUP(D44,GC!$C$5:$E$187,3),IF($C20=$A$29,VLOOKUP(D44,GC!$B$5:$E$187,4),IF($C20=$A$30,VLOOKUP(D44,GC!$D$5:$E$187,2)))))," ")</f>
        <v>62</v>
      </c>
      <c r="G20" s="72">
        <f>IF(C20&gt;0,(IF($C20=$A$28,VLOOKUP(E44,GC!$C$5:$E$187,3),IF($C20=$A$29,VLOOKUP(E44,GC!$B$5:$E$187,4),IF($C20=$A$30,VLOOKUP(E44,GC!$D$5:$E$187,2)))))," ")</f>
        <v>95</v>
      </c>
      <c r="H20" s="73">
        <f t="shared" si="2"/>
        <v>4.8557142857142859</v>
      </c>
      <c r="I20" s="74">
        <f t="shared" si="3"/>
        <v>10.3</v>
      </c>
      <c r="J20" s="74">
        <f t="shared" si="4"/>
        <v>4.7142857142857144</v>
      </c>
      <c r="K20" s="74">
        <f t="shared" si="5"/>
        <v>10</v>
      </c>
      <c r="L20" s="73">
        <f t="shared" si="6"/>
        <v>4.3842857142857143</v>
      </c>
      <c r="M20" s="74">
        <f t="shared" si="7"/>
        <v>9.3000000000000007</v>
      </c>
      <c r="N20" s="73">
        <f t="shared" si="8"/>
        <v>4.7142857142857144</v>
      </c>
      <c r="O20" s="74">
        <f t="shared" si="9"/>
        <v>10</v>
      </c>
      <c r="P20" s="75">
        <f>IF(C20&gt;0,(IF(AND(D44&lt;22.5,E44&lt;26),"Don't change",($B$13-((1+SUM(N20:$N$26))*7))))," ")</f>
        <v>44235</v>
      </c>
      <c r="Q20" s="75">
        <f>IF(C20&gt;0,IF(E21&gt;0,IF(P20="Don't change","Don't change",($D$13-((1+(SUM($N20:N$26)))*7))),$D$13-7)," ")</f>
        <v>44357</v>
      </c>
      <c r="R20" s="62"/>
    </row>
    <row r="21" spans="1:18" ht="15" customHeight="1" x14ac:dyDescent="0.15">
      <c r="B21" s="84">
        <f t="shared" si="0"/>
        <v>4</v>
      </c>
      <c r="C21" s="76" t="str">
        <f t="shared" si="1"/>
        <v>Barrows + Gilts</v>
      </c>
      <c r="D21" s="72">
        <f t="shared" si="10"/>
        <v>110.23</v>
      </c>
      <c r="E21" s="88">
        <v>154.322</v>
      </c>
      <c r="F21" s="72">
        <f>IF(C21&gt;0,(IF($C21=$A$28,VLOOKUP(D45,GC!$C$5:$E$187,3),IF($C21=$A$29,VLOOKUP(D45,GC!$B$5:$E$187,4),IF($C21=$A$30,VLOOKUP(D45,GC!$D$5:$E$187,2)))))," ")</f>
        <v>95</v>
      </c>
      <c r="G21" s="72">
        <f>IF(C21&gt;0,(IF($C21=$A$28,VLOOKUP(E45,GC!$C$5:$E$187,3),IF($C21=$A$29,VLOOKUP(E45,GC!$B$5:$E$187,4),IF($C21=$A$30,VLOOKUP(E45,GC!$D$5:$E$187,2)))))," ")</f>
        <v>116</v>
      </c>
      <c r="H21" s="73">
        <f t="shared" si="2"/>
        <v>3.09</v>
      </c>
      <c r="I21" s="74">
        <f t="shared" si="3"/>
        <v>13.39</v>
      </c>
      <c r="J21" s="74">
        <f t="shared" si="4"/>
        <v>3</v>
      </c>
      <c r="K21" s="74">
        <f t="shared" si="5"/>
        <v>13</v>
      </c>
      <c r="L21" s="73">
        <f t="shared" si="6"/>
        <v>2.79</v>
      </c>
      <c r="M21" s="74">
        <f t="shared" si="7"/>
        <v>12.09</v>
      </c>
      <c r="N21" s="73">
        <f t="shared" si="8"/>
        <v>3</v>
      </c>
      <c r="O21" s="74">
        <f t="shared" si="9"/>
        <v>13</v>
      </c>
      <c r="P21" s="91">
        <f>IF(C21&gt;0,(IF(AND(D45&lt;22.5,E45&lt;26),"Don't change",($B$13-((1+SUM(N21:$N$26))*7))))," ")</f>
        <v>44268</v>
      </c>
      <c r="Q21" s="91">
        <f>IF(C21&gt;0,IF(E22&gt;0,IF(P21="Don't change","Don't change",($D$13-((1+(SUM($N21:N$26)))*7))),$D$13-7)," ")</f>
        <v>44390</v>
      </c>
    </row>
    <row r="22" spans="1:18" ht="15" customHeight="1" x14ac:dyDescent="0.15">
      <c r="B22" s="84">
        <f t="shared" si="0"/>
        <v>5</v>
      </c>
      <c r="C22" s="76" t="str">
        <f t="shared" si="1"/>
        <v>Barrows + Gilts</v>
      </c>
      <c r="D22" s="72">
        <f t="shared" si="10"/>
        <v>154.322</v>
      </c>
      <c r="E22" s="88">
        <v>220.46</v>
      </c>
      <c r="F22" s="72">
        <f>IF(C22&gt;0,(IF($C22=$A$28,VLOOKUP(D46,GC!$C$5:$E$187,3),IF($C22=$A$29,VLOOKUP(D46,GC!$B$5:$E$187,4),IF($C22=$A$30,VLOOKUP(D46,GC!$D$5:$E$187,2)))))," ")</f>
        <v>116</v>
      </c>
      <c r="G22" s="72">
        <f>IF(C22&gt;0,(IF($C22=$A$28,VLOOKUP(E46,GC!$C$5:$E$187,3),IF($C22=$A$29,VLOOKUP(E46,GC!$B$5:$E$187,4),IF($C22=$A$30,VLOOKUP(E46,GC!$D$5:$E$187,2)))))," ")</f>
        <v>147</v>
      </c>
      <c r="H22" s="73">
        <f t="shared" si="2"/>
        <v>4.5614285714285714</v>
      </c>
      <c r="I22" s="74">
        <f t="shared" si="3"/>
        <v>17.951428571428572</v>
      </c>
      <c r="J22" s="74">
        <f t="shared" si="4"/>
        <v>4.4285714285714288</v>
      </c>
      <c r="K22" s="74">
        <f t="shared" si="5"/>
        <v>17.428571428571431</v>
      </c>
      <c r="L22" s="73">
        <f t="shared" si="6"/>
        <v>4.1185714285714292</v>
      </c>
      <c r="M22" s="74">
        <f t="shared" si="7"/>
        <v>16.208571428571428</v>
      </c>
      <c r="N22" s="73">
        <f t="shared" si="8"/>
        <v>4.4285714285714288</v>
      </c>
      <c r="O22" s="74">
        <f t="shared" si="9"/>
        <v>17.428571428571431</v>
      </c>
      <c r="P22" s="91">
        <f>IF(C22&gt;0,(IF(AND(D46&lt;22.5,E46&lt;26),"Don't change",($B$13-((1+SUM(N22:$N$26))*7))))," ")</f>
        <v>44289</v>
      </c>
      <c r="Q22" s="91">
        <f>IF(C22&gt;0,IF(E23&gt;0,IF(P22="Don't change","Don't change",($D$13-((1+(SUM($N22:N$26)))*7))),$D$13-7)," ")</f>
        <v>44411</v>
      </c>
    </row>
    <row r="23" spans="1:18" ht="15" customHeight="1" x14ac:dyDescent="0.15">
      <c r="B23" s="84">
        <f t="shared" si="0"/>
        <v>6</v>
      </c>
      <c r="C23" s="76" t="str">
        <f t="shared" si="1"/>
        <v>Barrows + Gilts</v>
      </c>
      <c r="D23" s="72">
        <f t="shared" si="10"/>
        <v>220.46</v>
      </c>
      <c r="E23" s="88">
        <v>264.55200000000002</v>
      </c>
      <c r="F23" s="72">
        <f>IF(C23&gt;0,(IF($C23=$A$28,VLOOKUP(D47,GC!$C$5:$E$187,3),IF($C23=$A$29,VLOOKUP(D47,GC!$B$5:$E$187,4),IF($C23=$A$30,VLOOKUP(D47,GC!$D$5:$E$187,2)))))," ")</f>
        <v>147</v>
      </c>
      <c r="G23" s="72">
        <f>IF(C23&gt;0,(IF($C23=$A$28,VLOOKUP(E47,GC!$C$5:$E$187,3),IF($C23=$A$29,VLOOKUP(E47,GC!$B$5:$E$187,4),IF($C23=$A$30,VLOOKUP(E47,GC!$D$5:$E$187,2)))))," ")</f>
        <v>168</v>
      </c>
      <c r="H23" s="73">
        <f t="shared" si="2"/>
        <v>3.09</v>
      </c>
      <c r="I23" s="74">
        <f t="shared" si="3"/>
        <v>21.041428571428572</v>
      </c>
      <c r="J23" s="74">
        <f t="shared" si="4"/>
        <v>3</v>
      </c>
      <c r="K23" s="74">
        <f t="shared" si="5"/>
        <v>20.428571428571431</v>
      </c>
      <c r="L23" s="73">
        <f t="shared" si="6"/>
        <v>2.79</v>
      </c>
      <c r="M23" s="74">
        <f t="shared" si="7"/>
        <v>18.998571428571427</v>
      </c>
      <c r="N23" s="73">
        <f t="shared" si="8"/>
        <v>3</v>
      </c>
      <c r="O23" s="74">
        <f t="shared" si="9"/>
        <v>20.428571428571431</v>
      </c>
      <c r="P23" s="91">
        <f>IF(C23&gt;0,(IF(AND(D47&lt;22.5,E47&lt;26),"Don't change",($B$13-((1+SUM(N23:$N$26))*7))))," ")</f>
        <v>44320</v>
      </c>
      <c r="Q23" s="91">
        <f>IF(C23&gt;0,IF(E24&gt;0,IF(P23="Don't change","Don't change",($D$13-((1+(SUM($N23:N$26)))*7))),$D$13-7)," ")</f>
        <v>44463</v>
      </c>
    </row>
    <row r="24" spans="1:18" ht="15" customHeight="1" x14ac:dyDescent="0.15">
      <c r="B24" s="84" t="str">
        <f t="shared" si="0"/>
        <v xml:space="preserve"> </v>
      </c>
      <c r="C24" s="76">
        <f t="shared" si="1"/>
        <v>0</v>
      </c>
      <c r="D24" s="72" t="str">
        <f t="shared" si="10"/>
        <v xml:space="preserve"> </v>
      </c>
      <c r="E24" s="88"/>
      <c r="F24" s="72" t="str">
        <f>IF(C24&gt;0,(IF($C24=$A$28,VLOOKUP(D48,GC!$C$5:$E$187,3),IF($C24=$A$29,VLOOKUP(D48,GC!$B$5:$E$187,4),IF($C24=$A$30,VLOOKUP(D48,GC!$D$5:$E$187,2)))))," ")</f>
        <v xml:space="preserve"> </v>
      </c>
      <c r="G24" s="72" t="str">
        <f>IF(C24&gt;0,(IF($C24=$A$28,VLOOKUP(E48,GC!$C$5:$E$187,3),IF($C24=$A$29,VLOOKUP(E48,GC!$B$5:$E$187,4),IF($C24=$A$30,VLOOKUP(E48,GC!$D$5:$E$187,2)))))," ")</f>
        <v xml:space="preserve"> </v>
      </c>
      <c r="H24" s="73" t="str">
        <f t="shared" si="2"/>
        <v xml:space="preserve"> </v>
      </c>
      <c r="I24" s="74" t="str">
        <f t="shared" si="3"/>
        <v xml:space="preserve"> </v>
      </c>
      <c r="J24" s="74" t="str">
        <f t="shared" si="4"/>
        <v xml:space="preserve"> </v>
      </c>
      <c r="K24" s="74" t="str">
        <f t="shared" si="5"/>
        <v xml:space="preserve"> </v>
      </c>
      <c r="L24" s="73" t="str">
        <f t="shared" si="6"/>
        <v xml:space="preserve"> </v>
      </c>
      <c r="M24" s="74" t="str">
        <f t="shared" si="7"/>
        <v xml:space="preserve"> </v>
      </c>
      <c r="N24" s="73" t="str">
        <f t="shared" si="8"/>
        <v xml:space="preserve"> </v>
      </c>
      <c r="O24" s="74" t="str">
        <f t="shared" si="9"/>
        <v xml:space="preserve"> </v>
      </c>
      <c r="P24" s="91" t="str">
        <f>IF(C24&gt;0,(IF(AND(D48&lt;22.5,E48&lt;26),"Don't change",($B$13-((1+SUM(N24:$N$26))*7))))," ")</f>
        <v xml:space="preserve"> </v>
      </c>
      <c r="Q24" s="91" t="str">
        <f>IF(C24&gt;0,IF(E25&gt;0,IF(P24="Don't change","Don't change",($D$13-((1+(SUM($N24:N$26)))*7))),$D$13-7)," ")</f>
        <v xml:space="preserve"> </v>
      </c>
    </row>
    <row r="25" spans="1:18" ht="15" customHeight="1" x14ac:dyDescent="0.15">
      <c r="A25" s="62"/>
      <c r="B25" s="84" t="str">
        <f t="shared" si="0"/>
        <v xml:space="preserve"> </v>
      </c>
      <c r="C25" s="76">
        <f>IF(E25=0,,$Q$13)</f>
        <v>0</v>
      </c>
      <c r="D25" s="72" t="str">
        <f t="shared" si="10"/>
        <v xml:space="preserve"> </v>
      </c>
      <c r="E25" s="88"/>
      <c r="F25" s="72" t="str">
        <f>IF(C25&gt;0,(IF($C25=$A$28,VLOOKUP(D49,GC!$C$5:$E$187,3),IF($C25=$A$29,VLOOKUP(D49,GC!$B$5:$E$187,4),IF($C25=$A$30,VLOOKUP(D49,GC!$D$5:$E$187,2)))))," ")</f>
        <v xml:space="preserve"> </v>
      </c>
      <c r="G25" s="72" t="str">
        <f>IF(C25&gt;0,(IF($C25=$A$28,VLOOKUP(E49,GC!$C$5:$E$187,3),IF($C25=$A$29,VLOOKUP(E49,GC!$B$5:$E$187,4),IF($C25=$A$30,VLOOKUP(E49,GC!$D$5:$E$187,2)))))," ")</f>
        <v xml:space="preserve"> </v>
      </c>
      <c r="H25" s="73" t="str">
        <f t="shared" si="2"/>
        <v xml:space="preserve"> </v>
      </c>
      <c r="I25" s="74" t="str">
        <f t="shared" si="3"/>
        <v xml:space="preserve"> </v>
      </c>
      <c r="J25" s="74" t="str">
        <f t="shared" si="4"/>
        <v xml:space="preserve"> </v>
      </c>
      <c r="K25" s="74" t="str">
        <f t="shared" si="5"/>
        <v xml:space="preserve"> </v>
      </c>
      <c r="L25" s="73" t="str">
        <f t="shared" si="6"/>
        <v xml:space="preserve"> </v>
      </c>
      <c r="M25" s="74" t="str">
        <f t="shared" si="7"/>
        <v xml:space="preserve"> </v>
      </c>
      <c r="N25" s="73" t="str">
        <f t="shared" si="8"/>
        <v xml:space="preserve"> </v>
      </c>
      <c r="O25" s="74" t="str">
        <f t="shared" si="9"/>
        <v xml:space="preserve"> </v>
      </c>
      <c r="P25" s="91" t="str">
        <f>IF(C25&gt;0,(IF(AND(D25&lt;22.5,E25&lt;26),"Don't change",($B$13-((1+SUM(N25:$N$26))*7))))," ")</f>
        <v xml:space="preserve"> </v>
      </c>
      <c r="Q25" s="91" t="str">
        <f>IF(C25&gt;0,IF(E26&gt;0,IF(P25="Don't change","Don't change",($D$13-((1+(SUM($N25:N$26)))*7))),$D$13-7)," ")</f>
        <v xml:space="preserve"> </v>
      </c>
    </row>
    <row r="26" spans="1:18" ht="15" customHeight="1" thickBot="1" x14ac:dyDescent="0.2">
      <c r="B26" s="85" t="str">
        <f t="shared" si="0"/>
        <v xml:space="preserve"> </v>
      </c>
      <c r="C26" s="77">
        <f>IF(E26=0,,$Q$13)</f>
        <v>0</v>
      </c>
      <c r="D26" s="79" t="str">
        <f t="shared" si="10"/>
        <v xml:space="preserve"> </v>
      </c>
      <c r="E26" s="89"/>
      <c r="F26" s="79" t="str">
        <f>IF(C26&gt;0,(IF($C26=$A$28,VLOOKUP(D50,GC!$C$5:$E$187,3),IF($C26=$A$29,VLOOKUP(D50,GC!$B$5:$E$187,4),IF($C26=$A$30,VLOOKUP(D50,GC!$D$5:$E$187,2)))))," ")</f>
        <v xml:space="preserve"> </v>
      </c>
      <c r="G26" s="79" t="str">
        <f>IF(C26&gt;0,(IF($C26=$A$28,VLOOKUP(E50,GC!$C$5:$E$187,3),IF($C26=$A$29,VLOOKUP(E50,GC!$B$5:$E$187,4),IF($C26=$A$30,VLOOKUP(E50,GC!$D$5:$E$187,2)))))," ")</f>
        <v xml:space="preserve"> </v>
      </c>
      <c r="H26" s="80" t="str">
        <f t="shared" si="2"/>
        <v xml:space="preserve"> </v>
      </c>
      <c r="I26" s="78" t="str">
        <f t="shared" si="3"/>
        <v xml:space="preserve"> </v>
      </c>
      <c r="J26" s="78" t="str">
        <f t="shared" si="4"/>
        <v xml:space="preserve"> </v>
      </c>
      <c r="K26" s="78" t="str">
        <f t="shared" si="5"/>
        <v xml:space="preserve"> </v>
      </c>
      <c r="L26" s="80" t="str">
        <f t="shared" si="6"/>
        <v xml:space="preserve"> </v>
      </c>
      <c r="M26" s="78" t="str">
        <f t="shared" si="7"/>
        <v xml:space="preserve"> </v>
      </c>
      <c r="N26" s="80" t="str">
        <f t="shared" si="8"/>
        <v xml:space="preserve"> </v>
      </c>
      <c r="O26" s="78" t="str">
        <f t="shared" si="9"/>
        <v xml:space="preserve"> </v>
      </c>
      <c r="P26" s="92" t="str">
        <f>IF(C26&gt;0,(IF(AND(D26&lt;22.5,E26&lt;25),"Don't change",($B$13-((1+SUM(N26:$N$26))*7))))," ")</f>
        <v xml:space="preserve"> </v>
      </c>
      <c r="Q26" s="92" t="str">
        <f>IF(C26&gt;0,IF(E27&gt;0,IF(P26="Don't change","Don't change",($D$13-((1+(SUM($N26:N$26)))*7))),$D$13-7)," ")</f>
        <v xml:space="preserve"> </v>
      </c>
    </row>
    <row r="27" spans="1:18" x14ac:dyDescent="0.15">
      <c r="A27" s="61"/>
      <c r="B27" s="61"/>
      <c r="G27" s="61"/>
      <c r="H27" s="66"/>
      <c r="I27" s="67"/>
      <c r="J27" s="68"/>
      <c r="K27" s="67"/>
      <c r="L27" s="68"/>
      <c r="M27" s="67"/>
      <c r="N27" s="68"/>
      <c r="O27" s="67"/>
      <c r="P27" s="61"/>
      <c r="Q27" s="61"/>
    </row>
    <row r="28" spans="1:18" hidden="1" x14ac:dyDescent="0.15">
      <c r="A28" s="69" t="s">
        <v>1</v>
      </c>
      <c r="B28" s="61"/>
      <c r="D28" s="61"/>
      <c r="E28" s="61"/>
      <c r="F28" s="61"/>
      <c r="G28" s="61"/>
      <c r="H28" s="61"/>
      <c r="I28" s="61"/>
      <c r="J28" s="61"/>
      <c r="K28" s="61"/>
      <c r="L28" s="61"/>
      <c r="M28" s="61"/>
      <c r="N28" s="61"/>
      <c r="O28" s="61"/>
      <c r="P28" s="61"/>
      <c r="Q28" s="61"/>
    </row>
    <row r="29" spans="1:18" hidden="1" x14ac:dyDescent="0.15">
      <c r="A29" s="69" t="s">
        <v>0</v>
      </c>
      <c r="B29" s="61"/>
      <c r="D29" s="61"/>
      <c r="E29" s="61"/>
      <c r="F29" s="61"/>
      <c r="G29" s="61"/>
      <c r="H29" s="61"/>
      <c r="I29" s="61"/>
      <c r="J29" s="61"/>
      <c r="K29" s="61"/>
      <c r="L29" s="61"/>
      <c r="M29" s="61"/>
      <c r="N29" s="61"/>
      <c r="O29" s="61"/>
      <c r="P29" s="61"/>
      <c r="Q29" s="61"/>
    </row>
    <row r="30" spans="1:18" hidden="1" x14ac:dyDescent="0.15">
      <c r="A30" s="69" t="s">
        <v>4</v>
      </c>
      <c r="B30" s="61"/>
      <c r="D30" s="61"/>
      <c r="E30" s="61"/>
      <c r="F30" s="61"/>
      <c r="G30" s="61"/>
      <c r="H30" s="61"/>
      <c r="I30" s="61"/>
      <c r="J30" s="61"/>
      <c r="K30" s="61"/>
      <c r="L30" s="61"/>
      <c r="M30" s="61"/>
      <c r="N30" s="61"/>
      <c r="O30" s="61"/>
      <c r="P30" s="61"/>
      <c r="Q30" s="61"/>
    </row>
    <row r="31" spans="1:18" hidden="1" x14ac:dyDescent="0.15">
      <c r="A31" s="61" t="s">
        <v>37</v>
      </c>
      <c r="B31" s="61"/>
      <c r="D31" s="61"/>
      <c r="E31" s="61"/>
      <c r="F31" s="61"/>
      <c r="G31" s="61"/>
      <c r="H31" s="61"/>
      <c r="I31" s="61"/>
      <c r="J31" s="61"/>
      <c r="K31" s="61"/>
      <c r="L31" s="61"/>
      <c r="M31" s="61"/>
      <c r="N31" s="61"/>
      <c r="O31" s="61"/>
      <c r="P31" s="61"/>
      <c r="Q31" s="61"/>
    </row>
    <row r="32" spans="1:18" hidden="1" x14ac:dyDescent="0.15">
      <c r="A32" s="61" t="s">
        <v>39</v>
      </c>
      <c r="B32" s="61"/>
      <c r="D32" s="61"/>
      <c r="E32" s="61"/>
      <c r="F32" s="61"/>
      <c r="G32" s="61"/>
      <c r="H32" s="61"/>
      <c r="I32" s="61"/>
      <c r="J32" s="61"/>
      <c r="K32" s="61"/>
      <c r="L32" s="61"/>
      <c r="M32" s="61"/>
      <c r="N32" s="61"/>
      <c r="O32" s="61"/>
      <c r="P32" s="64"/>
      <c r="Q32" s="61"/>
    </row>
    <row r="33" spans="1:17" hidden="1" x14ac:dyDescent="0.15">
      <c r="A33" s="61" t="s">
        <v>38</v>
      </c>
      <c r="B33" s="61"/>
      <c r="D33" s="61"/>
      <c r="E33" s="61"/>
      <c r="F33" s="61"/>
      <c r="G33" s="61"/>
      <c r="H33" s="61"/>
      <c r="I33" s="61"/>
      <c r="J33" s="61"/>
      <c r="K33" s="61"/>
      <c r="L33" s="61"/>
      <c r="M33" s="61"/>
      <c r="N33" s="61"/>
      <c r="O33" s="61"/>
      <c r="P33" s="64"/>
      <c r="Q33" s="61"/>
    </row>
    <row r="34" spans="1:17" hidden="1" x14ac:dyDescent="0.15">
      <c r="A34" s="61"/>
      <c r="B34" s="61"/>
      <c r="D34" s="61"/>
      <c r="E34" s="61"/>
      <c r="F34" s="61"/>
      <c r="G34" s="61"/>
      <c r="H34" s="61"/>
      <c r="I34" s="61"/>
      <c r="J34" s="61"/>
      <c r="K34" s="61"/>
      <c r="L34" s="61"/>
      <c r="M34" s="61"/>
      <c r="N34" s="61"/>
      <c r="O34" s="61"/>
      <c r="P34" s="64"/>
      <c r="Q34" s="61"/>
    </row>
    <row r="35" spans="1:17" hidden="1" x14ac:dyDescent="0.15">
      <c r="A35" s="61"/>
      <c r="B35" s="61"/>
      <c r="D35" s="61"/>
      <c r="E35" s="61"/>
      <c r="F35" s="61"/>
      <c r="G35" s="61"/>
      <c r="H35" s="61"/>
      <c r="I35" s="61"/>
      <c r="J35" s="61"/>
      <c r="K35" s="61"/>
      <c r="L35" s="61"/>
      <c r="M35" s="61"/>
      <c r="N35" s="61"/>
      <c r="O35" s="61"/>
      <c r="P35" s="61"/>
      <c r="Q35" s="61"/>
    </row>
    <row r="36" spans="1:17" hidden="1" x14ac:dyDescent="0.15">
      <c r="A36" s="70"/>
      <c r="B36" s="61"/>
      <c r="D36" s="61"/>
      <c r="E36" s="61"/>
      <c r="F36" s="61"/>
      <c r="G36" s="61"/>
      <c r="H36" s="61"/>
      <c r="I36" s="61"/>
      <c r="J36" s="61"/>
      <c r="K36" s="61"/>
      <c r="L36" s="61"/>
      <c r="M36" s="61"/>
      <c r="N36" s="61"/>
      <c r="O36" s="61"/>
      <c r="P36" s="61"/>
      <c r="Q36" s="61"/>
    </row>
    <row r="37" spans="1:17" x14ac:dyDescent="0.15">
      <c r="A37" s="61"/>
      <c r="B37" s="61"/>
      <c r="D37" s="61"/>
      <c r="E37" s="61"/>
      <c r="F37" s="61"/>
      <c r="G37" s="61"/>
      <c r="H37" s="61"/>
      <c r="I37" s="61"/>
      <c r="J37" s="61"/>
      <c r="K37" s="61"/>
      <c r="L37" s="61"/>
      <c r="M37" s="61"/>
      <c r="N37" s="61"/>
      <c r="O37" s="61"/>
      <c r="P37" s="61"/>
      <c r="Q37" s="61"/>
    </row>
    <row r="38" spans="1:17" x14ac:dyDescent="0.15">
      <c r="A38" s="61"/>
      <c r="B38" s="61"/>
      <c r="D38" s="61"/>
      <c r="E38" s="61"/>
      <c r="F38" s="61"/>
      <c r="G38" s="61"/>
      <c r="H38" s="61"/>
      <c r="I38" s="61"/>
      <c r="J38" s="61"/>
      <c r="K38" s="61"/>
      <c r="L38" s="61"/>
      <c r="M38" s="61"/>
      <c r="N38" s="61"/>
      <c r="O38" s="61"/>
      <c r="P38" s="61"/>
      <c r="Q38" s="61"/>
    </row>
    <row r="39" spans="1:17" x14ac:dyDescent="0.15">
      <c r="A39" s="61"/>
      <c r="B39" s="61"/>
      <c r="D39" s="61"/>
      <c r="E39" s="61"/>
      <c r="F39" s="61"/>
      <c r="G39" s="61"/>
      <c r="H39" s="61"/>
      <c r="I39" s="61"/>
      <c r="J39" s="61"/>
      <c r="K39" s="61"/>
      <c r="L39" s="61"/>
      <c r="M39" s="61"/>
      <c r="N39" s="61"/>
      <c r="O39" s="61"/>
      <c r="P39" s="61"/>
      <c r="Q39" s="61"/>
    </row>
    <row r="40" spans="1:17" x14ac:dyDescent="0.15">
      <c r="A40" s="61"/>
      <c r="B40" s="61"/>
      <c r="D40" s="61"/>
      <c r="E40" s="61"/>
      <c r="F40" s="61"/>
      <c r="G40" s="61"/>
      <c r="H40" s="61"/>
      <c r="I40" s="61"/>
      <c r="J40" s="61"/>
      <c r="K40" s="61"/>
      <c r="L40" s="61"/>
      <c r="M40" s="61"/>
      <c r="N40" s="61"/>
      <c r="O40" s="61"/>
      <c r="P40" s="61"/>
      <c r="Q40" s="61"/>
    </row>
    <row r="41" spans="1:17" x14ac:dyDescent="0.15">
      <c r="A41" s="61"/>
      <c r="B41" s="61"/>
      <c r="D41" s="61"/>
      <c r="E41" s="61"/>
      <c r="F41" s="61"/>
      <c r="G41" s="61"/>
      <c r="H41" s="61"/>
      <c r="I41" s="61"/>
      <c r="J41" s="61"/>
      <c r="K41" s="61"/>
      <c r="L41" s="61"/>
      <c r="M41" s="61"/>
      <c r="N41" s="61"/>
      <c r="O41" s="61"/>
      <c r="P41" s="61"/>
      <c r="Q41" s="61"/>
    </row>
    <row r="42" spans="1:17" hidden="1" x14ac:dyDescent="0.15">
      <c r="A42" s="61"/>
      <c r="B42" s="61"/>
      <c r="D42" s="65">
        <f>D18/2.2046</f>
        <v>7</v>
      </c>
      <c r="E42" s="65">
        <f>E18/2.2046</f>
        <v>12</v>
      </c>
      <c r="F42" s="61"/>
      <c r="G42" s="61"/>
      <c r="H42" s="61"/>
      <c r="I42" s="61"/>
      <c r="J42" s="61"/>
      <c r="K42" s="61"/>
      <c r="L42" s="61"/>
      <c r="M42" s="61"/>
      <c r="N42" s="61"/>
      <c r="O42" s="61"/>
      <c r="P42" s="61"/>
      <c r="Q42" s="61"/>
    </row>
    <row r="43" spans="1:17" hidden="1" x14ac:dyDescent="0.15">
      <c r="D43" s="65">
        <f t="shared" ref="D43:E43" si="11">D19/2.2046</f>
        <v>12</v>
      </c>
      <c r="E43" s="65">
        <f t="shared" si="11"/>
        <v>23</v>
      </c>
    </row>
    <row r="44" spans="1:17" hidden="1" x14ac:dyDescent="0.15">
      <c r="D44" s="65">
        <f t="shared" ref="D44:E44" si="12">D20/2.2046</f>
        <v>23</v>
      </c>
      <c r="E44" s="65">
        <f t="shared" si="12"/>
        <v>50</v>
      </c>
    </row>
    <row r="45" spans="1:17" hidden="1" x14ac:dyDescent="0.15">
      <c r="D45" s="65">
        <f t="shared" ref="D45:E45" si="13">D21/2.2046</f>
        <v>50</v>
      </c>
      <c r="E45" s="65">
        <f t="shared" si="13"/>
        <v>70</v>
      </c>
    </row>
    <row r="46" spans="1:17" hidden="1" x14ac:dyDescent="0.15">
      <c r="D46" s="65">
        <f t="shared" ref="D46:E46" si="14">D22/2.2046</f>
        <v>70</v>
      </c>
      <c r="E46" s="65">
        <f t="shared" si="14"/>
        <v>100</v>
      </c>
    </row>
    <row r="47" spans="1:17" hidden="1" x14ac:dyDescent="0.15">
      <c r="D47" s="65">
        <f t="shared" ref="D47:E47" si="15">D23/2.2046</f>
        <v>100</v>
      </c>
      <c r="E47" s="65">
        <f t="shared" si="15"/>
        <v>120</v>
      </c>
    </row>
    <row r="48" spans="1:17" hidden="1" x14ac:dyDescent="0.15">
      <c r="D48" s="65" t="e">
        <f t="shared" ref="D48:E48" si="16">D24/2.2046</f>
        <v>#VALUE!</v>
      </c>
      <c r="E48" s="65">
        <f t="shared" si="16"/>
        <v>0</v>
      </c>
    </row>
    <row r="49" spans="4:5" hidden="1" x14ac:dyDescent="0.15">
      <c r="D49" s="65" t="e">
        <f t="shared" ref="D49:E49" si="17">D25/2.2046</f>
        <v>#VALUE!</v>
      </c>
      <c r="E49" s="65">
        <f t="shared" si="17"/>
        <v>0</v>
      </c>
    </row>
    <row r="50" spans="4:5" hidden="1" x14ac:dyDescent="0.15">
      <c r="D50" s="65" t="e">
        <f t="shared" ref="D50:E50" si="18">D26/2.2046</f>
        <v>#VALUE!</v>
      </c>
      <c r="E50" s="65">
        <f t="shared" si="18"/>
        <v>0</v>
      </c>
    </row>
    <row r="51" spans="4:5" x14ac:dyDescent="0.15">
      <c r="D51" s="86"/>
      <c r="E51" s="86"/>
    </row>
    <row r="52" spans="4:5" x14ac:dyDescent="0.15">
      <c r="D52" s="86"/>
      <c r="E52" s="86"/>
    </row>
    <row r="53" spans="4:5" x14ac:dyDescent="0.15">
      <c r="D53" s="86"/>
      <c r="E53" s="86"/>
    </row>
    <row r="54" spans="4:5" x14ac:dyDescent="0.15">
      <c r="D54" s="86"/>
      <c r="E54" s="86"/>
    </row>
    <row r="55" spans="4:5" x14ac:dyDescent="0.15">
      <c r="D55" s="86"/>
      <c r="E55" s="86"/>
    </row>
    <row r="56" spans="4:5" x14ac:dyDescent="0.15">
      <c r="D56" s="86"/>
      <c r="E56" s="86"/>
    </row>
    <row r="57" spans="4:5" x14ac:dyDescent="0.15">
      <c r="D57" s="86"/>
      <c r="E57" s="86"/>
    </row>
  </sheetData>
  <sheetProtection algorithmName="SHA-512" hashValue="jrL8CeVgzF7kES1YpDLdyCT+iEVulPZHvbMwFPbS9j9CQr0HC25LkPiuIYEOSrWqIA9dUA8dN3VwQ8IpmwUWaw==" saltValue="T3JlW7vM94ZgromxJxDFJw==" spinCount="100000" sheet="1" objects="1" scenarios="1"/>
  <mergeCells count="9">
    <mergeCell ref="A1:Q1"/>
    <mergeCell ref="C16:C17"/>
    <mergeCell ref="D16:E16"/>
    <mergeCell ref="H16:I16"/>
    <mergeCell ref="J16:K16"/>
    <mergeCell ref="L16:M16"/>
    <mergeCell ref="P16:Q16"/>
    <mergeCell ref="N16:O16"/>
    <mergeCell ref="B12:D12"/>
  </mergeCells>
  <conditionalFormatting sqref="P18:Q26">
    <cfRule type="cellIs" dxfId="236" priority="12" operator="equal">
      <formula>"Don't change"</formula>
    </cfRule>
  </conditionalFormatting>
  <conditionalFormatting sqref="C19:C26">
    <cfRule type="cellIs" dxfId="235" priority="11" operator="lessThan">
      <formula>"&lt;0"</formula>
    </cfRule>
  </conditionalFormatting>
  <conditionalFormatting sqref="D19:D26">
    <cfRule type="cellIs" dxfId="234" priority="9" operator="equal">
      <formula>0</formula>
    </cfRule>
  </conditionalFormatting>
  <dataValidations xWindow="1098" yWindow="240" count="2">
    <dataValidation type="list" allowBlank="1" showInputMessage="1" showErrorMessage="1" sqref="Q13:Q14" xr:uid="{00000000-0002-0000-0000-000000000000}">
      <formula1>$A$28:$A$30</formula1>
    </dataValidation>
    <dataValidation type="list" errorStyle="warning" allowBlank="1" showInputMessage="1" showErrorMessage="1" promptTitle="Production System" prompt="Choose this based on mortality level or  constraints (i.e., feeders, ventilation, health, pen density, etc):_x000a_Good    = Low constraints (&lt;3% WF mort.);_x000a_Normal = Medium constraints (3-6% WF mort.);_x000a_Poor     = High constraints (&gt;6% W-F mort.)." sqref="Q12" xr:uid="{00000000-0002-0000-0000-000001000000}">
      <formula1>$A$31:$A$33</formula1>
    </dataValidation>
  </dataValidations>
  <pageMargins left="0.7" right="0.7" top="0.75" bottom="0.75" header="0.3" footer="0.3"/>
  <pageSetup scale="31"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H187"/>
  <sheetViews>
    <sheetView zoomScale="110" zoomScaleNormal="110" workbookViewId="0">
      <pane xSplit="1" ySplit="4" topLeftCell="B5" activePane="bottomRight" state="frozen"/>
      <selection pane="topRight" activeCell="C1" sqref="C1"/>
      <selection pane="bottomLeft" activeCell="A5" sqref="A5"/>
      <selection pane="bottomRight" activeCell="F8" sqref="F8"/>
    </sheetView>
  </sheetViews>
  <sheetFormatPr defaultColWidth="9.140625" defaultRowHeight="15" x14ac:dyDescent="0.25"/>
  <cols>
    <col min="1" max="1" width="9.140625" style="1"/>
    <col min="2" max="2" width="8.42578125" style="1" bestFit="1" customWidth="1"/>
    <col min="3" max="3" width="6.28515625" style="1" bestFit="1" customWidth="1"/>
    <col min="4" max="4" width="13.85546875" style="1" bestFit="1" customWidth="1"/>
    <col min="5" max="5" width="6.5703125" style="1" customWidth="1"/>
    <col min="6" max="6" width="11.42578125" style="1" customWidth="1"/>
    <col min="7" max="8" width="9.140625" style="1" customWidth="1"/>
    <col min="9" max="16384" width="9.140625" style="1"/>
  </cols>
  <sheetData>
    <row r="1" spans="2:8" ht="15.75" thickBot="1" x14ac:dyDescent="0.3"/>
    <row r="2" spans="2:8" ht="30.75" customHeight="1" x14ac:dyDescent="0.25">
      <c r="B2" s="124" t="s">
        <v>8</v>
      </c>
      <c r="C2" s="125"/>
      <c r="D2" s="125"/>
      <c r="E2" s="126"/>
    </row>
    <row r="3" spans="2:8" ht="15" customHeight="1" x14ac:dyDescent="0.25">
      <c r="B3" s="127" t="s">
        <v>3</v>
      </c>
      <c r="C3" s="128"/>
      <c r="D3" s="128"/>
      <c r="E3" s="123" t="s">
        <v>2</v>
      </c>
    </row>
    <row r="4" spans="2:8" ht="15" customHeight="1" x14ac:dyDescent="0.25">
      <c r="B4" s="10" t="str">
        <f>'Seasonal Formulation'!A29</f>
        <v>Barrows</v>
      </c>
      <c r="C4" s="5" t="str">
        <f>'Seasonal Formulation'!A28</f>
        <v>Gilts</v>
      </c>
      <c r="D4" s="5" t="str">
        <f>'Seasonal Formulation'!A30</f>
        <v>Barrows + Gilts</v>
      </c>
      <c r="E4" s="123"/>
      <c r="F4" s="2" t="s">
        <v>12</v>
      </c>
      <c r="G4" s="2" t="s">
        <v>7</v>
      </c>
      <c r="H4" s="2" t="s">
        <v>13</v>
      </c>
    </row>
    <row r="5" spans="2:8" ht="15" customHeight="1" x14ac:dyDescent="0.25">
      <c r="B5" s="11">
        <f>D5</f>
        <v>5.2163137263440174</v>
      </c>
      <c r="C5" s="6">
        <f>D5</f>
        <v>5.2163137263440174</v>
      </c>
      <c r="D5" s="6">
        <f t="shared" ref="D5:D15" si="0">H8</f>
        <v>5.2163137263440174</v>
      </c>
      <c r="E5" s="12">
        <v>18</v>
      </c>
      <c r="F5" s="2"/>
      <c r="G5" s="2"/>
      <c r="H5" s="2"/>
    </row>
    <row r="6" spans="2:8" ht="15" customHeight="1" x14ac:dyDescent="0.25">
      <c r="B6" s="11">
        <f t="shared" ref="B6:B46" si="1">D6</f>
        <v>5.4431099753154957</v>
      </c>
      <c r="C6" s="6">
        <f t="shared" ref="C6:C46" si="2">D6</f>
        <v>5.4431099753154957</v>
      </c>
      <c r="D6" s="6">
        <f t="shared" si="0"/>
        <v>5.4431099753154957</v>
      </c>
      <c r="E6" s="12">
        <v>19</v>
      </c>
    </row>
    <row r="7" spans="2:8" ht="15" customHeight="1" x14ac:dyDescent="0.25">
      <c r="B7" s="11">
        <f t="shared" si="1"/>
        <v>5.6699062242869749</v>
      </c>
      <c r="C7" s="6">
        <f t="shared" si="2"/>
        <v>5.6699062242869749</v>
      </c>
      <c r="D7" s="6">
        <f t="shared" si="0"/>
        <v>5.6699062242869749</v>
      </c>
      <c r="E7" s="12">
        <v>20</v>
      </c>
    </row>
    <row r="8" spans="2:8" ht="15" customHeight="1" x14ac:dyDescent="0.25">
      <c r="B8" s="11">
        <f t="shared" si="1"/>
        <v>5.8967024732584541</v>
      </c>
      <c r="C8" s="6">
        <f t="shared" si="2"/>
        <v>5.8967024732584541</v>
      </c>
      <c r="D8" s="6">
        <f t="shared" si="0"/>
        <v>5.8967024732584541</v>
      </c>
      <c r="E8" s="13">
        <v>21</v>
      </c>
      <c r="F8" s="3">
        <v>18</v>
      </c>
      <c r="G8" s="2">
        <v>11.5</v>
      </c>
      <c r="H8" s="4">
        <f>G8/2.204622</f>
        <v>5.2163137263440174</v>
      </c>
    </row>
    <row r="9" spans="2:8" ht="15" customHeight="1" x14ac:dyDescent="0.25">
      <c r="B9" s="11">
        <f t="shared" si="1"/>
        <v>6.1234987222299333</v>
      </c>
      <c r="C9" s="6">
        <f t="shared" si="2"/>
        <v>6.1234987222299333</v>
      </c>
      <c r="D9" s="6">
        <f t="shared" si="0"/>
        <v>6.1234987222299333</v>
      </c>
      <c r="E9" s="12">
        <v>22</v>
      </c>
      <c r="F9" s="3">
        <v>19</v>
      </c>
      <c r="G9" s="3">
        <v>12</v>
      </c>
      <c r="H9" s="4">
        <f t="shared" ref="H9:H18" si="3">G9/2.204622</f>
        <v>5.4431099753154957</v>
      </c>
    </row>
    <row r="10" spans="2:8" ht="15" customHeight="1" x14ac:dyDescent="0.25">
      <c r="B10" s="11">
        <f t="shared" si="1"/>
        <v>6.3502949712014125</v>
      </c>
      <c r="C10" s="6">
        <f t="shared" si="2"/>
        <v>6.3502949712014125</v>
      </c>
      <c r="D10" s="6">
        <f t="shared" si="0"/>
        <v>6.3502949712014125</v>
      </c>
      <c r="E10" s="12">
        <v>23</v>
      </c>
      <c r="F10" s="3">
        <v>20</v>
      </c>
      <c r="G10" s="2">
        <v>12.5</v>
      </c>
      <c r="H10" s="4">
        <f t="shared" si="3"/>
        <v>5.6699062242869749</v>
      </c>
    </row>
    <row r="11" spans="2:8" ht="15" customHeight="1" x14ac:dyDescent="0.25">
      <c r="B11" s="11">
        <f t="shared" si="1"/>
        <v>6.5770912201728908</v>
      </c>
      <c r="C11" s="6">
        <f t="shared" si="2"/>
        <v>6.5770912201728908</v>
      </c>
      <c r="D11" s="6">
        <f t="shared" si="0"/>
        <v>6.5770912201728908</v>
      </c>
      <c r="E11" s="12">
        <v>24</v>
      </c>
      <c r="F11" s="3">
        <v>21</v>
      </c>
      <c r="G11" s="3">
        <v>13</v>
      </c>
      <c r="H11" s="4">
        <f t="shared" si="3"/>
        <v>5.8967024732584541</v>
      </c>
    </row>
    <row r="12" spans="2:8" ht="15" customHeight="1" x14ac:dyDescent="0.25">
      <c r="B12" s="11">
        <f t="shared" si="1"/>
        <v>6.80388746914437</v>
      </c>
      <c r="C12" s="6">
        <f t="shared" si="2"/>
        <v>6.80388746914437</v>
      </c>
      <c r="D12" s="6">
        <f t="shared" si="0"/>
        <v>6.80388746914437</v>
      </c>
      <c r="E12" s="12">
        <v>25</v>
      </c>
      <c r="F12" s="3">
        <v>22</v>
      </c>
      <c r="G12" s="2">
        <v>13.5</v>
      </c>
      <c r="H12" s="4">
        <f t="shared" si="3"/>
        <v>6.1234987222299333</v>
      </c>
    </row>
    <row r="13" spans="2:8" ht="15" customHeight="1" x14ac:dyDescent="0.25">
      <c r="B13" s="11">
        <f t="shared" si="1"/>
        <v>7.0306837181158492</v>
      </c>
      <c r="C13" s="6">
        <f t="shared" si="2"/>
        <v>7.0306837181158492</v>
      </c>
      <c r="D13" s="6">
        <f t="shared" si="0"/>
        <v>7.0306837181158492</v>
      </c>
      <c r="E13" s="12">
        <v>26</v>
      </c>
      <c r="F13" s="3">
        <v>23</v>
      </c>
      <c r="G13" s="3">
        <v>14</v>
      </c>
      <c r="H13" s="4">
        <f t="shared" si="3"/>
        <v>6.3502949712014125</v>
      </c>
    </row>
    <row r="14" spans="2:8" ht="15" customHeight="1" x14ac:dyDescent="0.25">
      <c r="B14" s="11">
        <f t="shared" si="1"/>
        <v>7.2574799670873285</v>
      </c>
      <c r="C14" s="6">
        <f t="shared" si="2"/>
        <v>7.2574799670873285</v>
      </c>
      <c r="D14" s="6">
        <f t="shared" si="0"/>
        <v>7.2574799670873285</v>
      </c>
      <c r="E14" s="12">
        <v>27</v>
      </c>
      <c r="F14" s="3">
        <v>24</v>
      </c>
      <c r="G14" s="2">
        <v>14.5</v>
      </c>
      <c r="H14" s="4">
        <f t="shared" si="3"/>
        <v>6.5770912201728908</v>
      </c>
    </row>
    <row r="15" spans="2:8" ht="15" customHeight="1" x14ac:dyDescent="0.25">
      <c r="B15" s="11">
        <f t="shared" si="1"/>
        <v>7.4842762160588068</v>
      </c>
      <c r="C15" s="6">
        <f t="shared" si="2"/>
        <v>7.4842762160588068</v>
      </c>
      <c r="D15" s="6">
        <f t="shared" si="0"/>
        <v>7.4842762160588068</v>
      </c>
      <c r="E15" s="13">
        <v>28</v>
      </c>
      <c r="F15" s="3">
        <v>25</v>
      </c>
      <c r="G15" s="3">
        <v>15</v>
      </c>
      <c r="H15" s="4">
        <f t="shared" si="3"/>
        <v>6.80388746914437</v>
      </c>
    </row>
    <row r="16" spans="2:8" ht="15" customHeight="1" x14ac:dyDescent="0.25">
      <c r="B16" s="11">
        <f t="shared" si="1"/>
        <v>7.7110271057804916</v>
      </c>
      <c r="C16" s="6">
        <f t="shared" si="2"/>
        <v>7.7110271057804916</v>
      </c>
      <c r="D16" s="6">
        <f>D15+(((-0.0006*((E16-$E$5+1)^2)+(0.057*((E16-$E$5+1)))-0.0977))/2.204622)</f>
        <v>7.7110271057804916</v>
      </c>
      <c r="E16" s="12">
        <v>29</v>
      </c>
      <c r="F16" s="3">
        <v>26</v>
      </c>
      <c r="G16" s="2">
        <v>15.5</v>
      </c>
      <c r="H16" s="4">
        <f t="shared" si="3"/>
        <v>7.0306837181158492</v>
      </c>
    </row>
    <row r="17" spans="2:8" ht="15" customHeight="1" x14ac:dyDescent="0.25">
      <c r="B17" s="11">
        <f t="shared" si="1"/>
        <v>7.9568288804157801</v>
      </c>
      <c r="C17" s="6">
        <f t="shared" si="2"/>
        <v>7.9568288804157801</v>
      </c>
      <c r="D17" s="6">
        <f t="shared" ref="D17:D46" si="4">D16+(((-0.0006*((E17-$E$5+1)^2)+(0.057*((E17-$E$5+1)))-0.0977))/2.204622)</f>
        <v>7.9568288804157801</v>
      </c>
      <c r="E17" s="12">
        <v>30</v>
      </c>
      <c r="F17" s="3">
        <v>27</v>
      </c>
      <c r="G17" s="3">
        <v>16</v>
      </c>
      <c r="H17" s="4">
        <f t="shared" si="3"/>
        <v>7.2574799670873285</v>
      </c>
    </row>
    <row r="18" spans="2:8" ht="15" customHeight="1" x14ac:dyDescent="0.25">
      <c r="B18" s="11">
        <f t="shared" si="1"/>
        <v>8.2211372289671409</v>
      </c>
      <c r="C18" s="6">
        <f t="shared" si="2"/>
        <v>8.2211372289671409</v>
      </c>
      <c r="D18" s="6">
        <f t="shared" si="4"/>
        <v>8.2211372289671409</v>
      </c>
      <c r="E18" s="12">
        <v>31</v>
      </c>
      <c r="F18" s="3">
        <v>28</v>
      </c>
      <c r="G18" s="2">
        <v>16.5</v>
      </c>
      <c r="H18" s="4">
        <f t="shared" si="3"/>
        <v>7.4842762160588068</v>
      </c>
    </row>
    <row r="19" spans="2:8" ht="15" customHeight="1" x14ac:dyDescent="0.25">
      <c r="B19" s="11">
        <f t="shared" si="1"/>
        <v>8.5034078404370437</v>
      </c>
      <c r="C19" s="6">
        <f t="shared" si="2"/>
        <v>8.5034078404370437</v>
      </c>
      <c r="D19" s="6">
        <f t="shared" si="4"/>
        <v>8.5034078404370437</v>
      </c>
      <c r="E19" s="12">
        <v>32</v>
      </c>
    </row>
    <row r="20" spans="2:8" ht="15" customHeight="1" x14ac:dyDescent="0.25">
      <c r="B20" s="11">
        <f t="shared" si="1"/>
        <v>8.803096403827956</v>
      </c>
      <c r="C20" s="6">
        <f t="shared" si="2"/>
        <v>8.803096403827956</v>
      </c>
      <c r="D20" s="6">
        <f t="shared" si="4"/>
        <v>8.803096403827956</v>
      </c>
      <c r="E20" s="12">
        <v>33</v>
      </c>
    </row>
    <row r="21" spans="2:8" ht="15" customHeight="1" x14ac:dyDescent="0.25">
      <c r="B21" s="11">
        <f t="shared" si="1"/>
        <v>9.1196586081423465</v>
      </c>
      <c r="C21" s="6">
        <f t="shared" si="2"/>
        <v>9.1196586081423465</v>
      </c>
      <c r="D21" s="6">
        <f t="shared" si="4"/>
        <v>9.1196586081423465</v>
      </c>
      <c r="E21" s="12">
        <v>34</v>
      </c>
    </row>
    <row r="22" spans="2:8" ht="15" customHeight="1" x14ac:dyDescent="0.25">
      <c r="B22" s="11">
        <f t="shared" si="1"/>
        <v>9.4525501423826839</v>
      </c>
      <c r="C22" s="6">
        <f t="shared" si="2"/>
        <v>9.4525501423826839</v>
      </c>
      <c r="D22" s="6">
        <f t="shared" si="4"/>
        <v>9.4525501423826839</v>
      </c>
      <c r="E22" s="13">
        <v>35</v>
      </c>
    </row>
    <row r="23" spans="2:8" ht="15" customHeight="1" x14ac:dyDescent="0.25">
      <c r="B23" s="11">
        <f t="shared" si="1"/>
        <v>9.8012266955514349</v>
      </c>
      <c r="C23" s="6">
        <f t="shared" si="2"/>
        <v>9.8012266955514349</v>
      </c>
      <c r="D23" s="6">
        <f t="shared" si="4"/>
        <v>9.8012266955514349</v>
      </c>
      <c r="E23" s="12">
        <v>36</v>
      </c>
    </row>
    <row r="24" spans="2:8" ht="15" customHeight="1" x14ac:dyDescent="0.25">
      <c r="B24" s="11">
        <f t="shared" si="1"/>
        <v>10.16514395665107</v>
      </c>
      <c r="C24" s="6">
        <f t="shared" si="2"/>
        <v>10.16514395665107</v>
      </c>
      <c r="D24" s="6">
        <f t="shared" si="4"/>
        <v>10.16514395665107</v>
      </c>
      <c r="E24" s="12">
        <v>37</v>
      </c>
    </row>
    <row r="25" spans="2:8" ht="15" customHeight="1" x14ac:dyDescent="0.25">
      <c r="B25" s="11">
        <f t="shared" si="1"/>
        <v>10.543757614684058</v>
      </c>
      <c r="C25" s="6">
        <f t="shared" si="2"/>
        <v>10.543757614684058</v>
      </c>
      <c r="D25" s="6">
        <f t="shared" si="4"/>
        <v>10.543757614684058</v>
      </c>
      <c r="E25" s="12">
        <v>38</v>
      </c>
    </row>
    <row r="26" spans="2:8" ht="15" customHeight="1" x14ac:dyDescent="0.25">
      <c r="B26" s="11">
        <f t="shared" si="1"/>
        <v>10.936523358652865</v>
      </c>
      <c r="C26" s="6">
        <f t="shared" si="2"/>
        <v>10.936523358652865</v>
      </c>
      <c r="D26" s="6">
        <f t="shared" si="4"/>
        <v>10.936523358652865</v>
      </c>
      <c r="E26" s="12">
        <v>39</v>
      </c>
    </row>
    <row r="27" spans="2:8" ht="15" customHeight="1" x14ac:dyDescent="0.25">
      <c r="B27" s="11">
        <f t="shared" si="1"/>
        <v>11.34289687755996</v>
      </c>
      <c r="C27" s="6">
        <f t="shared" si="2"/>
        <v>11.34289687755996</v>
      </c>
      <c r="D27" s="6">
        <f t="shared" si="4"/>
        <v>11.34289687755996</v>
      </c>
      <c r="E27" s="12">
        <v>40</v>
      </c>
    </row>
    <row r="28" spans="2:8" ht="15" customHeight="1" x14ac:dyDescent="0.25">
      <c r="B28" s="11">
        <f t="shared" si="1"/>
        <v>11.762333860407814</v>
      </c>
      <c r="C28" s="6">
        <f t="shared" si="2"/>
        <v>11.762333860407814</v>
      </c>
      <c r="D28" s="6">
        <f t="shared" si="4"/>
        <v>11.762333860407814</v>
      </c>
      <c r="E28" s="12">
        <v>41</v>
      </c>
    </row>
    <row r="29" spans="2:8" ht="15" customHeight="1" x14ac:dyDescent="0.25">
      <c r="B29" s="11">
        <f t="shared" si="1"/>
        <v>12.194289996198894</v>
      </c>
      <c r="C29" s="6">
        <f t="shared" si="2"/>
        <v>12.194289996198894</v>
      </c>
      <c r="D29" s="6">
        <f t="shared" si="4"/>
        <v>12.194289996198894</v>
      </c>
      <c r="E29" s="13">
        <v>42</v>
      </c>
    </row>
    <row r="30" spans="2:8" ht="15" customHeight="1" x14ac:dyDescent="0.25">
      <c r="B30" s="11">
        <f t="shared" si="1"/>
        <v>12.638220973935667</v>
      </c>
      <c r="C30" s="6">
        <f t="shared" si="2"/>
        <v>12.638220973935667</v>
      </c>
      <c r="D30" s="6">
        <f t="shared" si="4"/>
        <v>12.638220973935667</v>
      </c>
      <c r="E30" s="12">
        <v>43</v>
      </c>
    </row>
    <row r="31" spans="2:8" ht="15" customHeight="1" x14ac:dyDescent="0.25">
      <c r="B31" s="11">
        <f t="shared" si="1"/>
        <v>13.093582482620603</v>
      </c>
      <c r="C31" s="6">
        <f t="shared" si="2"/>
        <v>13.093582482620603</v>
      </c>
      <c r="D31" s="6">
        <f t="shared" si="4"/>
        <v>13.093582482620603</v>
      </c>
      <c r="E31" s="12">
        <v>44</v>
      </c>
    </row>
    <row r="32" spans="2:8" ht="15" customHeight="1" x14ac:dyDescent="0.25">
      <c r="B32" s="11">
        <f t="shared" si="1"/>
        <v>13.55983021125617</v>
      </c>
      <c r="C32" s="6">
        <f t="shared" si="2"/>
        <v>13.55983021125617</v>
      </c>
      <c r="D32" s="6">
        <f t="shared" si="4"/>
        <v>13.55983021125617</v>
      </c>
      <c r="E32" s="12">
        <v>45</v>
      </c>
    </row>
    <row r="33" spans="2:5" ht="15" customHeight="1" x14ac:dyDescent="0.25">
      <c r="B33" s="11">
        <f t="shared" si="1"/>
        <v>14.036419848844837</v>
      </c>
      <c r="C33" s="6">
        <f t="shared" si="2"/>
        <v>14.036419848844837</v>
      </c>
      <c r="D33" s="6">
        <f t="shared" si="4"/>
        <v>14.036419848844837</v>
      </c>
      <c r="E33" s="12">
        <v>46</v>
      </c>
    </row>
    <row r="34" spans="2:5" ht="15" customHeight="1" x14ac:dyDescent="0.25">
      <c r="B34" s="11">
        <f t="shared" si="1"/>
        <v>14.52280708438907</v>
      </c>
      <c r="C34" s="6">
        <f t="shared" si="2"/>
        <v>14.52280708438907</v>
      </c>
      <c r="D34" s="6">
        <f t="shared" si="4"/>
        <v>14.52280708438907</v>
      </c>
      <c r="E34" s="12">
        <v>47</v>
      </c>
    </row>
    <row r="35" spans="2:5" ht="15" customHeight="1" x14ac:dyDescent="0.25">
      <c r="B35" s="11">
        <f t="shared" si="1"/>
        <v>15.018447606891341</v>
      </c>
      <c r="C35" s="6">
        <f t="shared" si="2"/>
        <v>15.018447606891341</v>
      </c>
      <c r="D35" s="6">
        <f t="shared" si="4"/>
        <v>15.018447606891341</v>
      </c>
      <c r="E35" s="12">
        <v>48</v>
      </c>
    </row>
    <row r="36" spans="2:5" ht="15" customHeight="1" x14ac:dyDescent="0.25">
      <c r="B36" s="11">
        <f t="shared" si="1"/>
        <v>15.522797105354115</v>
      </c>
      <c r="C36" s="6">
        <f t="shared" si="2"/>
        <v>15.522797105354115</v>
      </c>
      <c r="D36" s="6">
        <f t="shared" si="4"/>
        <v>15.522797105354115</v>
      </c>
      <c r="E36" s="13">
        <v>49</v>
      </c>
    </row>
    <row r="37" spans="2:5" ht="15" customHeight="1" x14ac:dyDescent="0.25">
      <c r="B37" s="11">
        <f t="shared" si="1"/>
        <v>16.035311268779864</v>
      </c>
      <c r="C37" s="6">
        <f t="shared" si="2"/>
        <v>16.035311268779864</v>
      </c>
      <c r="D37" s="6">
        <f t="shared" si="4"/>
        <v>16.035311268779864</v>
      </c>
      <c r="E37" s="12">
        <v>50</v>
      </c>
    </row>
    <row r="38" spans="2:5" ht="15" customHeight="1" x14ac:dyDescent="0.25">
      <c r="B38" s="11">
        <f t="shared" si="1"/>
        <v>16.555445786171056</v>
      </c>
      <c r="C38" s="6">
        <f t="shared" si="2"/>
        <v>16.555445786171056</v>
      </c>
      <c r="D38" s="6">
        <f t="shared" si="4"/>
        <v>16.555445786171056</v>
      </c>
      <c r="E38" s="12">
        <v>51</v>
      </c>
    </row>
    <row r="39" spans="2:5" ht="15" customHeight="1" x14ac:dyDescent="0.25">
      <c r="B39" s="11">
        <f t="shared" si="1"/>
        <v>17.082656346530158</v>
      </c>
      <c r="C39" s="6">
        <f t="shared" si="2"/>
        <v>17.082656346530158</v>
      </c>
      <c r="D39" s="6">
        <f t="shared" si="4"/>
        <v>17.082656346530158</v>
      </c>
      <c r="E39" s="12">
        <v>52</v>
      </c>
    </row>
    <row r="40" spans="2:5" ht="15" customHeight="1" x14ac:dyDescent="0.25">
      <c r="B40" s="11">
        <f t="shared" si="1"/>
        <v>17.616398638859636</v>
      </c>
      <c r="C40" s="6">
        <f t="shared" si="2"/>
        <v>17.616398638859636</v>
      </c>
      <c r="D40" s="6">
        <f t="shared" si="4"/>
        <v>17.616398638859636</v>
      </c>
      <c r="E40" s="12">
        <v>53</v>
      </c>
    </row>
    <row r="41" spans="2:5" ht="15" customHeight="1" x14ac:dyDescent="0.25">
      <c r="B41" s="11">
        <f t="shared" si="1"/>
        <v>18.156128352161961</v>
      </c>
      <c r="C41" s="6">
        <f t="shared" si="2"/>
        <v>18.156128352161961</v>
      </c>
      <c r="D41" s="6">
        <f t="shared" si="4"/>
        <v>18.156128352161961</v>
      </c>
      <c r="E41" s="12">
        <v>54</v>
      </c>
    </row>
    <row r="42" spans="2:5" ht="15" customHeight="1" x14ac:dyDescent="0.25">
      <c r="B42" s="11">
        <f t="shared" si="1"/>
        <v>18.701301175439603</v>
      </c>
      <c r="C42" s="6">
        <f t="shared" si="2"/>
        <v>18.701301175439603</v>
      </c>
      <c r="D42" s="6">
        <f t="shared" si="4"/>
        <v>18.701301175439603</v>
      </c>
      <c r="E42" s="12">
        <v>55</v>
      </c>
    </row>
    <row r="43" spans="2:5" ht="15" customHeight="1" x14ac:dyDescent="0.25">
      <c r="B43" s="11">
        <f t="shared" si="1"/>
        <v>19.25137279769503</v>
      </c>
      <c r="C43" s="6">
        <f t="shared" si="2"/>
        <v>19.25137279769503</v>
      </c>
      <c r="D43" s="6">
        <f t="shared" si="4"/>
        <v>19.25137279769503</v>
      </c>
      <c r="E43" s="13">
        <v>56</v>
      </c>
    </row>
    <row r="44" spans="2:5" ht="15" customHeight="1" x14ac:dyDescent="0.25">
      <c r="B44" s="11">
        <f t="shared" si="1"/>
        <v>19.805798907930708</v>
      </c>
      <c r="C44" s="6">
        <f t="shared" si="2"/>
        <v>19.805798907930708</v>
      </c>
      <c r="D44" s="6">
        <f t="shared" si="4"/>
        <v>19.805798907930708</v>
      </c>
      <c r="E44" s="12">
        <v>57</v>
      </c>
    </row>
    <row r="45" spans="2:5" ht="15" customHeight="1" x14ac:dyDescent="0.25">
      <c r="B45" s="11">
        <f t="shared" si="1"/>
        <v>20.364035195149107</v>
      </c>
      <c r="C45" s="6">
        <f t="shared" si="2"/>
        <v>20.364035195149107</v>
      </c>
      <c r="D45" s="6">
        <f t="shared" si="4"/>
        <v>20.364035195149107</v>
      </c>
      <c r="E45" s="12">
        <v>58</v>
      </c>
    </row>
    <row r="46" spans="2:5" ht="15" customHeight="1" x14ac:dyDescent="0.25">
      <c r="B46" s="11">
        <f t="shared" si="1"/>
        <v>20.925537348352695</v>
      </c>
      <c r="C46" s="6">
        <f t="shared" si="2"/>
        <v>20.925537348352695</v>
      </c>
      <c r="D46" s="6">
        <f t="shared" si="4"/>
        <v>20.925537348352695</v>
      </c>
      <c r="E46" s="12">
        <v>59</v>
      </c>
    </row>
    <row r="47" spans="2:5" ht="15.75" x14ac:dyDescent="0.25">
      <c r="B47" s="14">
        <v>21.268546813366299</v>
      </c>
      <c r="C47" s="7">
        <v>21.687748018739502</v>
      </c>
      <c r="D47" s="7">
        <v>21.478147416052899</v>
      </c>
      <c r="E47" s="12">
        <v>60</v>
      </c>
    </row>
    <row r="48" spans="2:5" ht="15.75" x14ac:dyDescent="0.25">
      <c r="B48" s="15">
        <v>21.952358864357855</v>
      </c>
      <c r="C48" s="8">
        <v>22.343811189993055</v>
      </c>
      <c r="D48" s="8">
        <v>22.148085027175455</v>
      </c>
      <c r="E48" s="12">
        <v>61</v>
      </c>
    </row>
    <row r="49" spans="2:5" ht="15.75" x14ac:dyDescent="0.25">
      <c r="B49" s="14">
        <v>22.646453843673385</v>
      </c>
      <c r="C49" s="7">
        <v>23.008503087676242</v>
      </c>
      <c r="D49" s="7">
        <v>22.827478465674815</v>
      </c>
      <c r="E49" s="12">
        <v>62</v>
      </c>
    </row>
    <row r="50" spans="2:5" ht="15.75" x14ac:dyDescent="0.25">
      <c r="B50" s="14">
        <v>23.350697125217017</v>
      </c>
      <c r="C50" s="7">
        <v>23.681697612576066</v>
      </c>
      <c r="D50" s="7">
        <v>23.516197368896542</v>
      </c>
      <c r="E50" s="13">
        <v>63</v>
      </c>
    </row>
    <row r="51" spans="2:5" ht="15.75" x14ac:dyDescent="0.25">
      <c r="B51" s="14">
        <v>24.064951286106865</v>
      </c>
      <c r="C51" s="7">
        <v>24.363267418634138</v>
      </c>
      <c r="D51" s="7">
        <v>24.2141093523705</v>
      </c>
      <c r="E51" s="12">
        <v>64</v>
      </c>
    </row>
    <row r="52" spans="2:5" ht="15.75" x14ac:dyDescent="0.25">
      <c r="B52" s="14">
        <v>24.7890762189787</v>
      </c>
      <c r="C52" s="7">
        <v>25.053083983889124</v>
      </c>
      <c r="D52" s="7">
        <v>24.921080101433912</v>
      </c>
      <c r="E52" s="12">
        <v>65</v>
      </c>
    </row>
    <row r="53" spans="2:5" ht="15.75" x14ac:dyDescent="0.25">
      <c r="B53" s="14">
        <v>25.522929244380769</v>
      </c>
      <c r="C53" s="7">
        <v>25.751017680960366</v>
      </c>
      <c r="D53" s="7">
        <v>25.636973462670568</v>
      </c>
      <c r="E53" s="12">
        <v>66</v>
      </c>
    </row>
    <row r="54" spans="2:5" ht="15.75" x14ac:dyDescent="0.25">
      <c r="B54" s="14">
        <v>26.266365223187982</v>
      </c>
      <c r="C54" s="7">
        <v>26.456937847037807</v>
      </c>
      <c r="D54" s="7">
        <v>26.361651535112895</v>
      </c>
      <c r="E54" s="12">
        <v>67</v>
      </c>
    </row>
    <row r="55" spans="2:5" ht="15.75" x14ac:dyDescent="0.25">
      <c r="B55" s="14">
        <v>27.019236668960826</v>
      </c>
      <c r="C55" s="7">
        <v>27.170712853343741</v>
      </c>
      <c r="D55" s="7">
        <v>27.094974761152283</v>
      </c>
      <c r="E55" s="12">
        <v>68</v>
      </c>
    </row>
    <row r="56" spans="2:5" ht="15.75" x14ac:dyDescent="0.25">
      <c r="B56" s="14">
        <v>27.781393860172166</v>
      </c>
      <c r="C56" s="7">
        <v>27.892210174030971</v>
      </c>
      <c r="D56" s="7">
        <v>27.836802017101569</v>
      </c>
      <c r="E56" s="12">
        <v>69</v>
      </c>
    </row>
    <row r="57" spans="2:5" ht="15.75" x14ac:dyDescent="0.25">
      <c r="B57" s="16">
        <v>28.552684952223395</v>
      </c>
      <c r="C57" s="9">
        <v>28.621296454482753</v>
      </c>
      <c r="D57" s="9">
        <v>28.586990703353074</v>
      </c>
      <c r="E57" s="13">
        <v>70</v>
      </c>
    </row>
    <row r="58" spans="2:5" ht="15.75" x14ac:dyDescent="0.25">
      <c r="B58" s="14">
        <v>29.332956089170153</v>
      </c>
      <c r="C58" s="7">
        <v>29.35783757897957</v>
      </c>
      <c r="D58" s="7">
        <v>29.345396834074862</v>
      </c>
      <c r="E58" s="12">
        <v>71</v>
      </c>
    </row>
    <row r="59" spans="2:5" ht="15.75" x14ac:dyDescent="0.25">
      <c r="B59" s="14">
        <v>30.122051515076585</v>
      </c>
      <c r="C59" s="7">
        <v>30.101698737698619</v>
      </c>
      <c r="D59" s="7">
        <v>30.111875126387602</v>
      </c>
      <c r="E59" s="12">
        <v>72</v>
      </c>
    </row>
    <row r="60" spans="2:5" ht="15.75" x14ac:dyDescent="0.25">
      <c r="B60" s="14">
        <v>30.919813684917152</v>
      </c>
      <c r="C60" s="7">
        <v>30.852744493011794</v>
      </c>
      <c r="D60" s="7">
        <v>30.886279088964471</v>
      </c>
      <c r="E60" s="12">
        <v>73</v>
      </c>
    </row>
    <row r="61" spans="2:5" ht="15.75" x14ac:dyDescent="0.25">
      <c r="B61" s="14">
        <v>31.726083374944011</v>
      </c>
      <c r="C61" s="7">
        <v>31.610838845049081</v>
      </c>
      <c r="D61" s="7">
        <v>31.668461109996546</v>
      </c>
      <c r="E61" s="12">
        <v>74</v>
      </c>
    </row>
    <row r="62" spans="2:5" ht="15.75" x14ac:dyDescent="0.25">
      <c r="B62" s="14">
        <v>32.540699792439007</v>
      </c>
      <c r="C62" s="7">
        <v>32.375845296494745</v>
      </c>
      <c r="D62" s="7">
        <v>32.458272544466872</v>
      </c>
      <c r="E62" s="12">
        <v>75</v>
      </c>
    </row>
    <row r="63" spans="2:5" ht="15.75" x14ac:dyDescent="0.25">
      <c r="B63" s="14">
        <v>33.36350068476883</v>
      </c>
      <c r="C63" s="7">
        <v>33.147626916584194</v>
      </c>
      <c r="D63" s="7">
        <v>33.255563800676512</v>
      </c>
      <c r="E63" s="12">
        <v>76</v>
      </c>
    </row>
    <row r="64" spans="2:5" ht="15.75" x14ac:dyDescent="0.25">
      <c r="B64" s="16">
        <v>34.194322447663325</v>
      </c>
      <c r="C64" s="9">
        <v>33.926046404270963</v>
      </c>
      <c r="D64" s="9">
        <v>34.060184425967144</v>
      </c>
      <c r="E64" s="13">
        <v>77</v>
      </c>
    </row>
    <row r="65" spans="2:5" ht="15.75" x14ac:dyDescent="0.25">
      <c r="B65" s="14">
        <v>35.033000232637534</v>
      </c>
      <c r="C65" s="7">
        <v>34.710966150533253</v>
      </c>
      <c r="D65" s="7">
        <v>34.871983191585393</v>
      </c>
      <c r="E65" s="12">
        <v>78</v>
      </c>
    </row>
    <row r="66" spans="2:5" ht="15.75" x14ac:dyDescent="0.25">
      <c r="B66" s="14">
        <v>35.879368053479084</v>
      </c>
      <c r="C66" s="7">
        <v>35.50224829979156</v>
      </c>
      <c r="D66" s="7">
        <v>35.690808176635322</v>
      </c>
      <c r="E66" s="12">
        <v>79</v>
      </c>
    </row>
    <row r="67" spans="2:5" ht="15.75" x14ac:dyDescent="0.25">
      <c r="B67" s="14">
        <v>36.733258891724645</v>
      </c>
      <c r="C67" s="7">
        <v>36.299754810408871</v>
      </c>
      <c r="D67" s="7">
        <v>36.516506851066758</v>
      </c>
      <c r="E67" s="12">
        <v>80</v>
      </c>
    </row>
    <row r="68" spans="2:5" ht="15.75" x14ac:dyDescent="0.25">
      <c r="B68" s="14">
        <v>37.594504801049801</v>
      </c>
      <c r="C68" s="7">
        <v>37.103347514246991</v>
      </c>
      <c r="D68" s="7">
        <v>37.3489261576484</v>
      </c>
      <c r="E68" s="12">
        <v>81</v>
      </c>
    </row>
    <row r="69" spans="2:5" ht="15.75" x14ac:dyDescent="0.25">
      <c r="B69" s="14">
        <v>38.462937010499388</v>
      </c>
      <c r="C69" s="7">
        <v>37.912888175253052</v>
      </c>
      <c r="D69" s="7">
        <v>38.187912592876216</v>
      </c>
      <c r="E69" s="12">
        <v>82</v>
      </c>
    </row>
    <row r="70" spans="2:5" ht="15.75" x14ac:dyDescent="0.25">
      <c r="B70" s="14">
        <v>39.338386026486958</v>
      </c>
      <c r="C70" s="7">
        <v>38.728238547051909</v>
      </c>
      <c r="D70" s="7">
        <v>39.03331228676943</v>
      </c>
      <c r="E70" s="12">
        <v>83</v>
      </c>
    </row>
    <row r="71" spans="2:5" ht="15.75" x14ac:dyDescent="0.25">
      <c r="B71" s="16">
        <v>40.220681733493848</v>
      </c>
      <c r="C71" s="9">
        <v>39.549260429520963</v>
      </c>
      <c r="D71" s="9">
        <v>39.884971081507402</v>
      </c>
      <c r="E71" s="13">
        <v>84</v>
      </c>
    </row>
    <row r="72" spans="2:5" ht="15.75" x14ac:dyDescent="0.25">
      <c r="B72" s="14">
        <v>41.109653493401467</v>
      </c>
      <c r="C72" s="7">
        <v>40.375815724325705</v>
      </c>
      <c r="D72" s="7">
        <v>40.742734608863586</v>
      </c>
      <c r="E72" s="12">
        <v>85</v>
      </c>
    </row>
    <row r="73" spans="2:5" ht="15.75" x14ac:dyDescent="0.25">
      <c r="B73" s="14">
        <v>42.00513024339174</v>
      </c>
      <c r="C73" s="7">
        <v>41.207766489394942</v>
      </c>
      <c r="D73" s="7">
        <v>41.606448366393344</v>
      </c>
      <c r="E73" s="12">
        <v>86</v>
      </c>
    </row>
    <row r="74" spans="2:5" ht="15.75" x14ac:dyDescent="0.25">
      <c r="B74" s="14">
        <v>42.90694059235426</v>
      </c>
      <c r="C74" s="7">
        <v>42.04497499231676</v>
      </c>
      <c r="D74" s="7">
        <v>42.475957792335507</v>
      </c>
      <c r="E74" s="12">
        <v>87</v>
      </c>
    </row>
    <row r="75" spans="2:5" ht="15.75" x14ac:dyDescent="0.25">
      <c r="B75" s="14">
        <v>43.814912915740436</v>
      </c>
      <c r="C75" s="7">
        <v>42.887303762636712</v>
      </c>
      <c r="D75" s="7">
        <v>43.351108339188571</v>
      </c>
      <c r="E75" s="12">
        <v>88</v>
      </c>
    </row>
    <row r="76" spans="2:5" ht="15.75" x14ac:dyDescent="0.25">
      <c r="B76" s="14">
        <v>44.728875448808111</v>
      </c>
      <c r="C76" s="7">
        <v>43.734615643041998</v>
      </c>
      <c r="D76" s="7">
        <v>44.231745545925051</v>
      </c>
      <c r="E76" s="12">
        <v>89</v>
      </c>
    </row>
    <row r="77" spans="2:5" ht="15.75" x14ac:dyDescent="0.25">
      <c r="B77" s="14">
        <v>45.648656378202986</v>
      </c>
      <c r="C77" s="7">
        <v>44.586773839415727</v>
      </c>
      <c r="D77" s="7">
        <v>45.117715108809357</v>
      </c>
      <c r="E77" s="12">
        <v>90</v>
      </c>
    </row>
    <row r="78" spans="2:5" ht="15.75" x14ac:dyDescent="0.25">
      <c r="B78" s="16">
        <v>46.574083931825655</v>
      </c>
      <c r="C78" s="9">
        <v>45.443641969747787</v>
      </c>
      <c r="D78" s="9">
        <v>46.008862950786721</v>
      </c>
      <c r="E78" s="13">
        <v>91</v>
      </c>
    </row>
    <row r="79" spans="2:5" ht="15.75" x14ac:dyDescent="0.25">
      <c r="B79" s="14">
        <v>47.504986466936167</v>
      </c>
      <c r="C79" s="7">
        <v>46.305084111889187</v>
      </c>
      <c r="D79" s="7">
        <v>46.90503528941268</v>
      </c>
      <c r="E79" s="12">
        <v>92</v>
      </c>
    </row>
    <row r="80" spans="2:5" ht="15.75" x14ac:dyDescent="0.25">
      <c r="B80" s="14">
        <v>48.441192556451398</v>
      </c>
      <c r="C80" s="7">
        <v>47.17096485013878</v>
      </c>
      <c r="D80" s="7">
        <v>47.806078703295093</v>
      </c>
      <c r="E80" s="12">
        <v>93</v>
      </c>
    </row>
    <row r="81" spans="2:5" ht="15.75" x14ac:dyDescent="0.25">
      <c r="B81" s="14">
        <v>49.382531073392656</v>
      </c>
      <c r="C81" s="7">
        <v>48.041149320652309</v>
      </c>
      <c r="D81" s="7">
        <v>48.711840197022482</v>
      </c>
      <c r="E81" s="12">
        <v>94</v>
      </c>
    </row>
    <row r="82" spans="2:5" ht="15.75" x14ac:dyDescent="0.25">
      <c r="B82" s="14">
        <v>50.328831273444692</v>
      </c>
      <c r="C82" s="7">
        <v>48.915503255664902</v>
      </c>
      <c r="D82" s="7">
        <v>49.622167264554804</v>
      </c>
      <c r="E82" s="12">
        <v>95</v>
      </c>
    </row>
    <row r="83" spans="2:5" ht="15.75" x14ac:dyDescent="0.25">
      <c r="B83" s="14">
        <v>51.27992287559011</v>
      </c>
      <c r="C83" s="7">
        <v>49.793893026519982</v>
      </c>
      <c r="D83" s="7">
        <v>50.536907951055042</v>
      </c>
      <c r="E83" s="12">
        <v>96</v>
      </c>
    </row>
    <row r="84" spans="2:5" ht="15.75" x14ac:dyDescent="0.25">
      <c r="B84" s="14">
        <v>52.235636140785957</v>
      </c>
      <c r="C84" s="7">
        <v>50.676185685498041</v>
      </c>
      <c r="D84" s="7">
        <v>51.455910913141999</v>
      </c>
      <c r="E84" s="12">
        <v>97</v>
      </c>
    </row>
    <row r="85" spans="2:5" ht="15.75" x14ac:dyDescent="0.25">
      <c r="B85" s="16">
        <v>53.195801948652772</v>
      </c>
      <c r="C85" s="9">
        <v>51.56224900644095</v>
      </c>
      <c r="D85" s="9">
        <v>52.379025477546861</v>
      </c>
      <c r="E85" s="13">
        <v>98</v>
      </c>
    </row>
    <row r="86" spans="2:5" ht="15.75" x14ac:dyDescent="0.25">
      <c r="B86" s="14">
        <v>54.160251872148905</v>
      </c>
      <c r="C86" s="7">
        <v>52.451951524167768</v>
      </c>
      <c r="D86" s="7">
        <v>53.306101698158336</v>
      </c>
      <c r="E86" s="12">
        <v>99</v>
      </c>
    </row>
    <row r="87" spans="2:5" ht="15.75" x14ac:dyDescent="0.25">
      <c r="B87" s="14">
        <v>55.128818250206407</v>
      </c>
      <c r="C87" s="7">
        <v>53.34516257268001</v>
      </c>
      <c r="D87" s="7">
        <v>54.236990411443209</v>
      </c>
      <c r="E87" s="12">
        <v>100</v>
      </c>
    </row>
    <row r="88" spans="2:5" ht="15.75" x14ac:dyDescent="0.25">
      <c r="B88" s="14">
        <v>56.101334258307247</v>
      </c>
      <c r="C88" s="7">
        <v>54.241752322155151</v>
      </c>
      <c r="D88" s="7">
        <v>55.171543290231199</v>
      </c>
      <c r="E88" s="12">
        <v>101</v>
      </c>
    </row>
    <row r="89" spans="2:5" ht="15.75" x14ac:dyDescent="0.25">
      <c r="B89" s="14">
        <v>57.077633976982312</v>
      </c>
      <c r="C89" s="7">
        <v>55.141591814728379</v>
      </c>
      <c r="D89" s="7">
        <v>56.109612895855349</v>
      </c>
      <c r="E89" s="12">
        <v>102</v>
      </c>
    </row>
    <row r="90" spans="2:5" ht="15.75" x14ac:dyDescent="0.25">
      <c r="B90" s="14">
        <v>58.057552458217543</v>
      </c>
      <c r="C90" s="7">
        <v>56.044552999063882</v>
      </c>
      <c r="D90" s="7">
        <v>57.051052728640713</v>
      </c>
      <c r="E90" s="12">
        <v>103</v>
      </c>
    </row>
    <row r="91" spans="2:5" ht="15.75" x14ac:dyDescent="0.25">
      <c r="B91" s="14">
        <v>59.040925789755399</v>
      </c>
      <c r="C91" s="7">
        <v>56.950508763717757</v>
      </c>
      <c r="D91" s="7">
        <v>57.995717276736578</v>
      </c>
      <c r="E91" s="12">
        <v>104</v>
      </c>
    </row>
    <row r="92" spans="2:5" ht="15.75" x14ac:dyDescent="0.25">
      <c r="B92" s="16">
        <v>60.027591157282195</v>
      </c>
      <c r="C92" s="9">
        <v>57.85933296929641</v>
      </c>
      <c r="D92" s="9">
        <v>58.943462063289303</v>
      </c>
      <c r="E92" s="13">
        <v>105</v>
      </c>
    </row>
    <row r="93" spans="2:5" ht="15.75" x14ac:dyDescent="0.25">
      <c r="B93" s="14">
        <v>61.017386904494529</v>
      </c>
      <c r="C93" s="7">
        <v>58.770900479414379</v>
      </c>
      <c r="D93" s="7">
        <v>59.894143691954461</v>
      </c>
      <c r="E93" s="12">
        <v>106</v>
      </c>
    </row>
    <row r="94" spans="2:5" ht="15.75" x14ac:dyDescent="0.25">
      <c r="B94" s="14">
        <v>62.010152591040963</v>
      </c>
      <c r="C94" s="7">
        <v>59.685087190457409</v>
      </c>
      <c r="D94" s="7">
        <v>60.847619890749186</v>
      </c>
      <c r="E94" s="12">
        <v>107</v>
      </c>
    </row>
    <row r="95" spans="2:5" ht="15.75" x14ac:dyDescent="0.25">
      <c r="B95" s="14">
        <v>63.00572904833777</v>
      </c>
      <c r="C95" s="7">
        <v>60.601770060157371</v>
      </c>
      <c r="D95" s="7">
        <v>61.803749554247574</v>
      </c>
      <c r="E95" s="12">
        <v>108</v>
      </c>
    </row>
    <row r="96" spans="2:5" ht="15.75" x14ac:dyDescent="0.25">
      <c r="B96" s="14">
        <v>64.003958433259896</v>
      </c>
      <c r="C96" s="7">
        <v>61.520827134986064</v>
      </c>
      <c r="D96" s="7">
        <v>62.76239278412298</v>
      </c>
      <c r="E96" s="12">
        <v>109</v>
      </c>
    </row>
    <row r="97" spans="2:5" ht="15.75" x14ac:dyDescent="0.25">
      <c r="B97" s="14">
        <v>65.004684279711043</v>
      </c>
      <c r="C97" s="7">
        <v>62.442137576376737</v>
      </c>
      <c r="D97" s="7">
        <v>63.72341092804389</v>
      </c>
      <c r="E97" s="12">
        <v>110</v>
      </c>
    </row>
    <row r="98" spans="2:5" ht="15.75" x14ac:dyDescent="0.25">
      <c r="B98" s="14">
        <v>66.007751548078858</v>
      </c>
      <c r="C98" s="7">
        <v>63.365581685782459</v>
      </c>
      <c r="D98" s="7">
        <v>64.686666616930651</v>
      </c>
      <c r="E98" s="12">
        <v>111</v>
      </c>
    </row>
    <row r="99" spans="2:5" ht="15.75" x14ac:dyDescent="0.25">
      <c r="B99" s="16">
        <v>67.013006672584339</v>
      </c>
      <c r="C99" s="9">
        <v>64.291040928581197</v>
      </c>
      <c r="D99" s="9">
        <v>65.652023800582768</v>
      </c>
      <c r="E99" s="13">
        <v>112</v>
      </c>
    </row>
    <row r="100" spans="2:5" ht="15.75" x14ac:dyDescent="0.25">
      <c r="B100" s="14">
        <v>68.020297606535706</v>
      </c>
      <c r="C100" s="7">
        <v>65.21839795683897</v>
      </c>
      <c r="D100" s="7">
        <v>66.619347781687338</v>
      </c>
      <c r="E100" s="12">
        <v>113</v>
      </c>
    </row>
    <row r="101" spans="2:5" ht="15.75" x14ac:dyDescent="0.25">
      <c r="B101" s="14">
        <v>69.029473865499881</v>
      </c>
      <c r="C101" s="7">
        <v>66.147536630942824</v>
      </c>
      <c r="D101" s="7">
        <v>67.588505248221352</v>
      </c>
      <c r="E101" s="12">
        <v>114</v>
      </c>
    </row>
    <row r="102" spans="2:5" ht="15.75" x14ac:dyDescent="0.25">
      <c r="B102" s="14">
        <v>70.040386568407257</v>
      </c>
      <c r="C102" s="7">
        <v>67.078342040115331</v>
      </c>
      <c r="D102" s="7">
        <v>68.559364304261294</v>
      </c>
      <c r="E102" s="12">
        <v>115</v>
      </c>
    </row>
    <row r="103" spans="2:5" ht="15.75" x14ac:dyDescent="0.25">
      <c r="B103" s="14">
        <v>71.052888476606171</v>
      </c>
      <c r="C103" s="7">
        <v>68.010700521825171</v>
      </c>
      <c r="D103" s="7">
        <v>69.531794499215664</v>
      </c>
      <c r="E103" s="12">
        <v>116</v>
      </c>
    </row>
    <row r="104" spans="2:5" ht="15.75" x14ac:dyDescent="0.25">
      <c r="B104" s="14">
        <v>72.066834030886469</v>
      </c>
      <c r="C104" s="7">
        <v>68.944499680106162</v>
      </c>
      <c r="D104" s="7">
        <v>70.505666855496315</v>
      </c>
      <c r="E104" s="12">
        <v>117</v>
      </c>
    </row>
    <row r="105" spans="2:5" ht="15.75" x14ac:dyDescent="0.25">
      <c r="B105" s="14">
        <v>73.082079386493319</v>
      </c>
      <c r="C105" s="7">
        <v>69.879628402800449</v>
      </c>
      <c r="D105" s="7">
        <v>71.480853894646884</v>
      </c>
      <c r="E105" s="12">
        <v>118</v>
      </c>
    </row>
    <row r="106" spans="2:5" ht="15.75" x14ac:dyDescent="0.25">
      <c r="B106" s="16">
        <v>74.098482446153483</v>
      </c>
      <c r="C106" s="9">
        <v>70.815976877740241</v>
      </c>
      <c r="D106" s="9">
        <v>72.457229661946855</v>
      </c>
      <c r="E106" s="13">
        <v>119</v>
      </c>
    </row>
    <row r="107" spans="2:5" ht="15.75" x14ac:dyDescent="0.25">
      <c r="B107" s="14">
        <v>75.115902891138717</v>
      </c>
      <c r="C107" s="7">
        <v>71.753436607884041</v>
      </c>
      <c r="D107" s="7">
        <v>73.434669749511386</v>
      </c>
      <c r="E107" s="12">
        <v>120</v>
      </c>
    </row>
    <row r="108" spans="2:5" ht="15.75" x14ac:dyDescent="0.25">
      <c r="B108" s="14">
        <v>76.13420221039209</v>
      </c>
      <c r="C108" s="7">
        <v>72.691900425423455</v>
      </c>
      <c r="D108" s="7">
        <v>74.413051317907758</v>
      </c>
      <c r="E108" s="12">
        <v>121</v>
      </c>
    </row>
    <row r="109" spans="2:5" ht="15.75" x14ac:dyDescent="0.25">
      <c r="B109" s="14">
        <v>77.153243727744524</v>
      </c>
      <c r="C109" s="7">
        <v>73.63126250487727</v>
      </c>
      <c r="D109" s="7">
        <v>75.392253116310897</v>
      </c>
      <c r="E109" s="12">
        <v>122</v>
      </c>
    </row>
    <row r="110" spans="2:5" ht="15.75" x14ac:dyDescent="0.25">
      <c r="B110" s="14">
        <v>78.172892627250647</v>
      </c>
      <c r="C110" s="7">
        <v>74.571418375190063</v>
      </c>
      <c r="D110" s="7">
        <v>76.372155501220362</v>
      </c>
      <c r="E110" s="12">
        <v>123</v>
      </c>
    </row>
    <row r="111" spans="2:5" ht="15.75" x14ac:dyDescent="0.25">
      <c r="B111" s="14">
        <v>79.193015976673507</v>
      </c>
      <c r="C111" s="7">
        <v>75.51226493085278</v>
      </c>
      <c r="D111" s="7">
        <v>77.352640453763144</v>
      </c>
      <c r="E111" s="12">
        <v>124</v>
      </c>
    </row>
    <row r="112" spans="2:5" ht="15.75" x14ac:dyDescent="0.25">
      <c r="B112" s="14">
        <v>80.213482749149961</v>
      </c>
      <c r="C112" s="7">
        <v>76.453700442063109</v>
      </c>
      <c r="D112" s="7">
        <v>78.333591595606549</v>
      </c>
      <c r="E112" s="12">
        <v>125</v>
      </c>
    </row>
    <row r="113" spans="2:5" ht="15.75" x14ac:dyDescent="0.25">
      <c r="B113" s="16">
        <v>81.234163843069069</v>
      </c>
      <c r="C113" s="9">
        <v>77.395624563944338</v>
      </c>
      <c r="D113" s="9">
        <v>79.314894203506711</v>
      </c>
      <c r="E113" s="13">
        <v>126</v>
      </c>
    </row>
    <row r="114" spans="2:5" ht="15.75" x14ac:dyDescent="0.25">
      <c r="B114" s="14">
        <v>82.254932100196442</v>
      </c>
      <c r="C114" s="7">
        <v>78.337938344840836</v>
      </c>
      <c r="D114" s="7">
        <v>80.296435222518625</v>
      </c>
      <c r="E114" s="12">
        <v>127</v>
      </c>
    </row>
    <row r="115" spans="2:5" ht="15.75" x14ac:dyDescent="0.25">
      <c r="B115" s="14">
        <v>83.275662322079882</v>
      </c>
      <c r="C115" s="7">
        <v>79.280544233709549</v>
      </c>
      <c r="D115" s="7">
        <v>81.278103277894715</v>
      </c>
      <c r="E115" s="12">
        <v>128</v>
      </c>
    </row>
    <row r="116" spans="2:5" ht="15.75" x14ac:dyDescent="0.25">
      <c r="B116" s="14">
        <v>84.296231284770784</v>
      </c>
      <c r="C116" s="7">
        <v>80.223346086626293</v>
      </c>
      <c r="D116" s="7">
        <v>82.259788685698538</v>
      </c>
      <c r="E116" s="12">
        <v>129</v>
      </c>
    </row>
    <row r="117" spans="2:5" ht="15.75" x14ac:dyDescent="0.25">
      <c r="B117" s="14">
        <v>85.316517751897862</v>
      </c>
      <c r="C117" s="7">
        <v>81.166249172426376</v>
      </c>
      <c r="D117" s="7">
        <v>83.241383462162105</v>
      </c>
      <c r="E117" s="12">
        <v>130</v>
      </c>
    </row>
    <row r="118" spans="2:5" ht="15.75" x14ac:dyDescent="0.25">
      <c r="B118" s="14">
        <v>86.336402486129742</v>
      </c>
      <c r="C118" s="7">
        <v>82.109160177499319</v>
      </c>
      <c r="D118" s="7">
        <v>84.222781331814531</v>
      </c>
      <c r="E118" s="12">
        <v>131</v>
      </c>
    </row>
    <row r="119" spans="2:5" ht="15.75" x14ac:dyDescent="0.25">
      <c r="B119" s="14">
        <v>87.355768259064249</v>
      </c>
      <c r="C119" s="7">
        <v>83.051987209757215</v>
      </c>
      <c r="D119" s="7">
        <v>85.203877734410725</v>
      </c>
      <c r="E119" s="12">
        <v>132</v>
      </c>
    </row>
    <row r="120" spans="2:5" ht="15.75" x14ac:dyDescent="0.25">
      <c r="B120" s="16">
        <v>88.374499859581647</v>
      </c>
      <c r="C120" s="9">
        <v>83.994639801796652</v>
      </c>
      <c r="D120" s="9">
        <v>86.184569830689142</v>
      </c>
      <c r="E120" s="13">
        <v>133</v>
      </c>
    </row>
    <row r="121" spans="2:5" ht="15.75" x14ac:dyDescent="0.25">
      <c r="B121" s="14">
        <v>89.392484100701139</v>
      </c>
      <c r="C121" s="7">
        <v>84.937028913274318</v>
      </c>
      <c r="D121" s="7">
        <v>87.164756506987729</v>
      </c>
      <c r="E121" s="12">
        <v>134</v>
      </c>
    </row>
    <row r="122" spans="2:5" ht="15.75" x14ac:dyDescent="0.25">
      <c r="B122" s="14">
        <v>90.409609824979128</v>
      </c>
      <c r="C122" s="7">
        <v>85.879066932516437</v>
      </c>
      <c r="D122" s="7">
        <v>88.14433837874779</v>
      </c>
      <c r="E122" s="12">
        <v>135</v>
      </c>
    </row>
    <row r="123" spans="2:5" ht="15.75" x14ac:dyDescent="0.25">
      <c r="B123" s="14">
        <v>91.425767908488012</v>
      </c>
      <c r="C123" s="7">
        <v>86.82066767738192</v>
      </c>
      <c r="D123" s="7">
        <v>89.123217792934952</v>
      </c>
      <c r="E123" s="12">
        <v>136</v>
      </c>
    </row>
    <row r="124" spans="2:5" ht="15.75" x14ac:dyDescent="0.25">
      <c r="B124" s="14">
        <v>92.440851263415794</v>
      </c>
      <c r="C124" s="7">
        <v>87.761746395399754</v>
      </c>
      <c r="D124" s="7">
        <v>90.101298829407767</v>
      </c>
      <c r="E124" s="12">
        <v>137</v>
      </c>
    </row>
    <row r="125" spans="2:5" ht="15.75" x14ac:dyDescent="0.25">
      <c r="B125" s="14">
        <v>93.454754839325815</v>
      </c>
      <c r="C125" s="7">
        <v>88.702219763200731</v>
      </c>
      <c r="D125" s="7">
        <v>91.07848730126328</v>
      </c>
      <c r="E125" s="12">
        <v>138</v>
      </c>
    </row>
    <row r="126" spans="2:5" ht="15.75" x14ac:dyDescent="0.25">
      <c r="B126" s="14">
        <v>94.467375623116084</v>
      </c>
      <c r="C126" s="7">
        <v>89.642005885263501</v>
      </c>
      <c r="D126" s="7">
        <v>92.054690754189792</v>
      </c>
      <c r="E126" s="12">
        <v>139</v>
      </c>
    </row>
    <row r="127" spans="2:5" ht="15.75" x14ac:dyDescent="0.25">
      <c r="B127" s="16">
        <v>95.478612637718754</v>
      </c>
      <c r="C127" s="9">
        <v>90.581024291995419</v>
      </c>
      <c r="D127" s="9">
        <v>93.029818464857087</v>
      </c>
      <c r="E127" s="13">
        <v>140</v>
      </c>
    </row>
    <row r="128" spans="2:5" ht="15.75" x14ac:dyDescent="0.25">
      <c r="B128" s="14">
        <v>96.488366939579208</v>
      </c>
      <c r="C128" s="7">
        <v>91.519195937168163</v>
      </c>
      <c r="D128" s="7">
        <v>94.003781438373693</v>
      </c>
      <c r="E128" s="12">
        <v>141</v>
      </c>
    </row>
    <row r="129" spans="2:5" ht="15.75" x14ac:dyDescent="0.25">
      <c r="B129" s="14">
        <v>97.496541614954708</v>
      </c>
      <c r="C129" s="7">
        <v>92.456443194728152</v>
      </c>
      <c r="D129" s="7">
        <v>94.976492404841423</v>
      </c>
      <c r="E129" s="12">
        <v>142</v>
      </c>
    </row>
    <row r="130" spans="2:5" ht="15.75" x14ac:dyDescent="0.25">
      <c r="B130" s="14">
        <v>98.503041775072461</v>
      </c>
      <c r="C130" s="7">
        <v>93.392689855001521</v>
      </c>
      <c r="D130" s="7">
        <v>95.947865815036977</v>
      </c>
      <c r="E130" s="12">
        <v>143</v>
      </c>
    </row>
    <row r="131" spans="2:5" ht="15.75" x14ac:dyDescent="0.25">
      <c r="B131" s="14">
        <v>99.507774550186753</v>
      </c>
      <c r="C131" s="7">
        <v>94.327861120313884</v>
      </c>
      <c r="D131" s="7">
        <v>96.917817835250304</v>
      </c>
      <c r="E131" s="12">
        <v>144</v>
      </c>
    </row>
    <row r="132" spans="2:5" ht="15.75" x14ac:dyDescent="0.25">
      <c r="B132" s="14">
        <v>100.51064908257442</v>
      </c>
      <c r="C132" s="7">
        <v>95.261883600044186</v>
      </c>
      <c r="D132" s="7">
        <v>97.886266341309309</v>
      </c>
      <c r="E132" s="12">
        <v>145</v>
      </c>
    </row>
    <row r="133" spans="2:5" ht="15.75" x14ac:dyDescent="0.25">
      <c r="B133" s="14">
        <v>101.51157651850802</v>
      </c>
      <c r="C133" s="7">
        <v>96.19468530513231</v>
      </c>
      <c r="D133" s="7">
        <v>98.853130911820159</v>
      </c>
      <c r="E133" s="12">
        <v>146</v>
      </c>
    </row>
    <row r="134" spans="2:5" ht="15.75" x14ac:dyDescent="0.25">
      <c r="B134" s="16">
        <v>102.51046999924544</v>
      </c>
      <c r="C134" s="9">
        <v>97.126195642059741</v>
      </c>
      <c r="D134" s="9">
        <v>99.818332820652586</v>
      </c>
      <c r="E134" s="13">
        <v>147</v>
      </c>
    </row>
    <row r="135" spans="2:5" ht="15.75" x14ac:dyDescent="0.25">
      <c r="B135" s="14">
        <v>103.50724465107501</v>
      </c>
      <c r="C135" s="7">
        <v>98.056345406322833</v>
      </c>
      <c r="D135" s="7">
        <v>100.78179502869892</v>
      </c>
      <c r="E135" s="12">
        <v>148</v>
      </c>
    </row>
    <row r="136" spans="2:5" ht="15.75" x14ac:dyDescent="0.25">
      <c r="B136" s="14">
        <v>104.50181757445338</v>
      </c>
      <c r="C136" s="7">
        <v>98.98506677541701</v>
      </c>
      <c r="D136" s="7">
        <v>101.74344217493518</v>
      </c>
      <c r="E136" s="12">
        <v>149</v>
      </c>
    </row>
    <row r="137" spans="2:5" ht="15.75" x14ac:dyDescent="0.25">
      <c r="B137" s="14">
        <v>105.49410783227491</v>
      </c>
      <c r="C137" s="7">
        <v>99.912293301351212</v>
      </c>
      <c r="D137" s="7">
        <v>102.70320056681305</v>
      </c>
      <c r="E137" s="12">
        <v>150</v>
      </c>
    </row>
    <row r="138" spans="2:5" ht="15.75" x14ac:dyDescent="0.25">
      <c r="B138" s="14">
        <v>106.48403643730961</v>
      </c>
      <c r="C138" s="7">
        <v>100.83795990271113</v>
      </c>
      <c r="D138" s="7">
        <v>103.66099817001037</v>
      </c>
      <c r="E138" s="12">
        <v>151</v>
      </c>
    </row>
    <row r="139" spans="2:5" ht="15.75" x14ac:dyDescent="0.25">
      <c r="B139" s="14">
        <v>107.47152633884627</v>
      </c>
      <c r="C139" s="7">
        <v>101.76200285628912</v>
      </c>
      <c r="D139" s="7">
        <v>104.61676459756769</v>
      </c>
      <c r="E139" s="12">
        <v>152</v>
      </c>
    </row>
    <row r="140" spans="2:5" ht="15.75" x14ac:dyDescent="0.25">
      <c r="B140" s="14">
        <v>108.45650240857742</v>
      </c>
      <c r="C140" s="7">
        <v>102.68435978829942</v>
      </c>
      <c r="D140" s="7">
        <v>105.57043109843842</v>
      </c>
      <c r="E140" s="12">
        <v>153</v>
      </c>
    </row>
    <row r="141" spans="2:5" ht="15.75" x14ac:dyDescent="0.25">
      <c r="B141" s="16">
        <v>109.43889142576211</v>
      </c>
      <c r="C141" s="9">
        <v>103.60496966519614</v>
      </c>
      <c r="D141" s="9">
        <v>106.52193054547911</v>
      </c>
      <c r="E141" s="13">
        <v>154</v>
      </c>
    </row>
    <row r="142" spans="2:5" ht="15.75" x14ac:dyDescent="0.25">
      <c r="B142" s="14">
        <v>110.41862206170131</v>
      </c>
      <c r="C142" s="7">
        <v>104.52377278411163</v>
      </c>
      <c r="D142" s="7">
        <v>107.47119742290647</v>
      </c>
      <c r="E142" s="12">
        <v>155</v>
      </c>
    </row>
    <row r="143" spans="2:5" ht="15.75" x14ac:dyDescent="0.25">
      <c r="B143" s="14">
        <v>111.39562486356132</v>
      </c>
      <c r="C143" s="7">
        <v>105.44071076293289</v>
      </c>
      <c r="D143" s="7">
        <v>108.41816781324711</v>
      </c>
      <c r="E143" s="12">
        <v>156</v>
      </c>
    </row>
    <row r="144" spans="2:5" ht="15.75" x14ac:dyDescent="0.25">
      <c r="B144" s="14">
        <v>112.36983223757861</v>
      </c>
      <c r="C144" s="7">
        <v>106.35572653003224</v>
      </c>
      <c r="D144" s="7">
        <v>109.36277938380542</v>
      </c>
      <c r="E144" s="12">
        <v>157</v>
      </c>
    </row>
    <row r="145" spans="2:5" ht="15.75" x14ac:dyDescent="0.25">
      <c r="B145" s="14">
        <v>113.34117843168016</v>
      </c>
      <c r="C145" s="7">
        <v>107.26876431366993</v>
      </c>
      <c r="D145" s="7">
        <v>110.30497137267506</v>
      </c>
      <c r="E145" s="12">
        <v>158</v>
      </c>
    </row>
    <row r="146" spans="2:5" ht="15.75" x14ac:dyDescent="0.25">
      <c r="B146" s="14">
        <v>114.30959951755167</v>
      </c>
      <c r="C146" s="7">
        <v>108.17976963108433</v>
      </c>
      <c r="D146" s="7">
        <v>111.244684574318</v>
      </c>
      <c r="E146" s="12">
        <v>159</v>
      </c>
    </row>
    <row r="147" spans="2:5" ht="15.75" x14ac:dyDescent="0.25">
      <c r="B147" s="14">
        <v>115.2750333721861</v>
      </c>
      <c r="C147" s="7">
        <v>109.08868927728621</v>
      </c>
      <c r="D147" s="7">
        <v>112.18186132473615</v>
      </c>
      <c r="E147" s="12">
        <v>160</v>
      </c>
    </row>
    <row r="148" spans="2:5" ht="15.75" x14ac:dyDescent="0.25">
      <c r="B148" s="16">
        <v>116.23741965894406</v>
      </c>
      <c r="C148" s="9">
        <v>109.99547131357303</v>
      </c>
      <c r="D148" s="9">
        <v>113.11644548625856</v>
      </c>
      <c r="E148" s="13">
        <v>161</v>
      </c>
    </row>
    <row r="149" spans="2:5" ht="15.75" x14ac:dyDescent="0.25">
      <c r="B149" s="14">
        <v>117.19669980815672</v>
      </c>
      <c r="C149" s="7">
        <v>110.9000650557782</v>
      </c>
      <c r="D149" s="7">
        <v>114.04838243196745</v>
      </c>
      <c r="E149" s="12">
        <v>162</v>
      </c>
    </row>
    <row r="150" spans="2:5" ht="15.75" x14ac:dyDescent="0.25">
      <c r="B150" s="14">
        <v>118.1528169973013</v>
      </c>
      <c r="C150" s="7">
        <v>111.80242106227134</v>
      </c>
      <c r="D150" s="7">
        <v>114.97761902978633</v>
      </c>
      <c r="E150" s="12">
        <v>163</v>
      </c>
    </row>
    <row r="151" spans="2:5" ht="15.75" x14ac:dyDescent="0.25">
      <c r="B151" s="14">
        <v>119.10571613077896</v>
      </c>
      <c r="C151" s="7">
        <v>112.7024911217234</v>
      </c>
      <c r="D151" s="7">
        <v>115.90410362625119</v>
      </c>
      <c r="E151" s="12">
        <v>164</v>
      </c>
    </row>
    <row r="152" spans="2:5" ht="15.75" x14ac:dyDescent="0.25">
      <c r="B152" s="14">
        <v>120.05534381932326</v>
      </c>
      <c r="C152" s="7">
        <v>113.60022824065211</v>
      </c>
      <c r="D152" s="7">
        <v>116.82778602998769</v>
      </c>
      <c r="E152" s="12">
        <v>165</v>
      </c>
    </row>
    <row r="153" spans="2:5" ht="15.75" x14ac:dyDescent="0.25">
      <c r="B153" s="14">
        <v>121.00164835906747</v>
      </c>
      <c r="C153" s="7">
        <v>114.49558663076161</v>
      </c>
      <c r="D153" s="7">
        <v>117.74861749491454</v>
      </c>
      <c r="E153" s="12">
        <v>166</v>
      </c>
    </row>
    <row r="154" spans="2:5" ht="15.75" x14ac:dyDescent="0.25">
      <c r="B154" s="14">
        <v>121.94457971029809</v>
      </c>
      <c r="C154" s="7">
        <v>115.38852169608973</v>
      </c>
      <c r="D154" s="7">
        <v>118.66655070319391</v>
      </c>
      <c r="E154" s="12">
        <v>167</v>
      </c>
    </row>
    <row r="155" spans="2:5" ht="15.75" x14ac:dyDescent="0.25">
      <c r="B155" s="16">
        <v>122.88408947592075</v>
      </c>
      <c r="C155" s="9">
        <v>116.27899001997731</v>
      </c>
      <c r="D155" s="9">
        <v>119.58153974794902</v>
      </c>
      <c r="E155" s="13">
        <v>168</v>
      </c>
    </row>
    <row r="156" spans="2:5" ht="15.75" x14ac:dyDescent="0.25">
      <c r="B156" s="14">
        <v>123.82013087966449</v>
      </c>
      <c r="C156" s="7">
        <v>117.16694935187235</v>
      </c>
      <c r="D156" s="7">
        <v>120.49354011576841</v>
      </c>
      <c r="E156" s="12">
        <v>169</v>
      </c>
    </row>
    <row r="157" spans="2:5" ht="15.75" x14ac:dyDescent="0.25">
      <c r="B157" s="14">
        <v>124.75265874404971</v>
      </c>
      <c r="C157" s="7">
        <v>118.05235859398154</v>
      </c>
      <c r="D157" s="7">
        <v>121.40250866901562</v>
      </c>
      <c r="E157" s="12">
        <v>170</v>
      </c>
    </row>
    <row r="158" spans="2:5" ht="15.75" x14ac:dyDescent="0.25">
      <c r="B158" s="14">
        <v>125.68162946814351</v>
      </c>
      <c r="C158" s="7">
        <v>118.93517778778262</v>
      </c>
      <c r="D158" s="7">
        <v>122.30840362796306</v>
      </c>
      <c r="E158" s="12">
        <v>171</v>
      </c>
    </row>
    <row r="159" spans="2:5" ht="15.75" x14ac:dyDescent="0.25">
      <c r="B159" s="14">
        <v>126.60700100512662</v>
      </c>
      <c r="C159" s="7">
        <v>119.8153681004091</v>
      </c>
      <c r="D159" s="7">
        <v>123.21118455276786</v>
      </c>
      <c r="E159" s="12">
        <v>172</v>
      </c>
    </row>
    <row r="160" spans="2:5" ht="15.75" x14ac:dyDescent="0.25">
      <c r="B160" s="14">
        <v>127.52873283969438</v>
      </c>
      <c r="C160" s="7">
        <v>120.69289181091943</v>
      </c>
      <c r="D160" s="7">
        <v>124.11081232530691</v>
      </c>
      <c r="E160" s="12">
        <v>173</v>
      </c>
    </row>
    <row r="161" spans="2:5" ht="15.75" x14ac:dyDescent="0.25">
      <c r="B161" s="14">
        <v>128.44678596531429</v>
      </c>
      <c r="C161" s="7">
        <v>121.5677122964624</v>
      </c>
      <c r="D161" s="7">
        <v>125.00724913088834</v>
      </c>
      <c r="E161" s="12">
        <v>174</v>
      </c>
    </row>
    <row r="162" spans="2:5" ht="15.75" x14ac:dyDescent="0.25">
      <c r="B162" s="16">
        <v>129.36112286136103</v>
      </c>
      <c r="C162" s="9">
        <v>122.4397940183499</v>
      </c>
      <c r="D162" s="9">
        <v>125.90045843985547</v>
      </c>
      <c r="E162" s="13">
        <v>175</v>
      </c>
    </row>
    <row r="163" spans="2:5" ht="15.75" x14ac:dyDescent="0.25">
      <c r="B163" s="14">
        <v>130.27170747015015</v>
      </c>
      <c r="C163" s="7">
        <v>123.30910250804789</v>
      </c>
      <c r="D163" s="7">
        <v>126.79040498909902</v>
      </c>
      <c r="E163" s="12">
        <v>176</v>
      </c>
    </row>
    <row r="164" spans="2:5" ht="15.75" x14ac:dyDescent="0.25">
      <c r="B164" s="14">
        <v>131.17850517389019</v>
      </c>
      <c r="C164" s="7">
        <v>124.17560435309635</v>
      </c>
      <c r="D164" s="7">
        <v>127.67705476349326</v>
      </c>
      <c r="E164" s="12">
        <v>177</v>
      </c>
    </row>
    <row r="165" spans="2:5" ht="15.75" x14ac:dyDescent="0.25">
      <c r="B165" s="14">
        <v>132.08148277157235</v>
      </c>
      <c r="C165" s="7">
        <v>125.03926718296847</v>
      </c>
      <c r="D165" s="7">
        <v>128.56037497727041</v>
      </c>
      <c r="E165" s="12">
        <v>178</v>
      </c>
    </row>
    <row r="166" spans="2:5" ht="15.75" x14ac:dyDescent="0.25">
      <c r="B166" s="14">
        <v>132.98060845581682</v>
      </c>
      <c r="C166" s="7">
        <v>125.90005965487906</v>
      </c>
      <c r="D166" s="7">
        <v>129.44033405534793</v>
      </c>
      <c r="E166" s="12">
        <v>179</v>
      </c>
    </row>
    <row r="167" spans="2:5" ht="15.75" x14ac:dyDescent="0.25">
      <c r="B167" s="14">
        <v>133.87585178969306</v>
      </c>
      <c r="C167" s="7">
        <v>126.75795143955158</v>
      </c>
      <c r="D167" s="7">
        <v>130.31690161462234</v>
      </c>
      <c r="E167" s="12">
        <v>180</v>
      </c>
    </row>
    <row r="168" spans="2:5" ht="15.75" x14ac:dyDescent="0.25">
      <c r="B168" s="14">
        <v>134.76718368353158</v>
      </c>
      <c r="C168" s="7">
        <v>127.61291320695379</v>
      </c>
      <c r="D168" s="7">
        <v>131.1900484452427</v>
      </c>
      <c r="E168" s="12">
        <v>181</v>
      </c>
    </row>
    <row r="169" spans="2:5" ht="15.75" x14ac:dyDescent="0.25">
      <c r="B169" s="16">
        <v>135.65457637174404</v>
      </c>
      <c r="C169" s="9">
        <v>128.46491661201026</v>
      </c>
      <c r="D169" s="9">
        <v>132.05974649187715</v>
      </c>
      <c r="E169" s="13">
        <v>182</v>
      </c>
    </row>
    <row r="170" spans="2:5" ht="15.75" x14ac:dyDescent="0.25">
      <c r="B170" s="14">
        <v>136.5380033896667</v>
      </c>
      <c r="C170" s="7">
        <v>129.31393428030117</v>
      </c>
      <c r="D170" s="7">
        <v>132.92596883498393</v>
      </c>
      <c r="E170" s="12">
        <v>183</v>
      </c>
    </row>
    <row r="171" spans="2:5" ht="15.75" x14ac:dyDescent="0.25">
      <c r="B171" s="14">
        <v>137.41743955044359</v>
      </c>
      <c r="C171" s="7">
        <v>130.15993979375526</v>
      </c>
      <c r="D171" s="7">
        <v>133.78868967209942</v>
      </c>
      <c r="E171" s="12">
        <v>184</v>
      </c>
    </row>
    <row r="172" spans="2:5" ht="15.75" x14ac:dyDescent="0.25">
      <c r="B172" s="14">
        <v>138.29286092196307</v>
      </c>
      <c r="C172" s="7">
        <v>131.00290767634561</v>
      </c>
      <c r="D172" s="7">
        <v>134.64788429915433</v>
      </c>
      <c r="E172" s="12">
        <v>185</v>
      </c>
    </row>
    <row r="173" spans="2:5" ht="15.75" x14ac:dyDescent="0.25">
      <c r="B173" s="14">
        <v>139.1642448038624</v>
      </c>
      <c r="C173" s="7">
        <v>131.84281337979581</v>
      </c>
      <c r="D173" s="7">
        <v>135.50352909182911</v>
      </c>
      <c r="E173" s="12">
        <v>186</v>
      </c>
    </row>
    <row r="174" spans="2:5" ht="15.75" x14ac:dyDescent="0.25">
      <c r="B174" s="14">
        <v>140.03156970461322</v>
      </c>
      <c r="C174" s="7">
        <v>132.67963326930379</v>
      </c>
      <c r="D174" s="7">
        <v>136.35560148695851</v>
      </c>
      <c r="E174" s="12">
        <v>187</v>
      </c>
    </row>
    <row r="175" spans="2:5" ht="15.75" x14ac:dyDescent="0.25">
      <c r="B175" s="14">
        <v>140.89481531870092</v>
      </c>
      <c r="C175" s="7">
        <v>133.51334460929138</v>
      </c>
      <c r="D175" s="7">
        <v>137.20407996399615</v>
      </c>
      <c r="E175" s="12">
        <v>188</v>
      </c>
    </row>
    <row r="176" spans="2:5" ht="15.75" x14ac:dyDescent="0.25">
      <c r="B176" s="16">
        <v>141.75396250391026</v>
      </c>
      <c r="C176" s="9">
        <v>134.3439255491858</v>
      </c>
      <c r="D176" s="9">
        <v>138.04894402654804</v>
      </c>
      <c r="E176" s="13">
        <v>189</v>
      </c>
    </row>
    <row r="177" spans="2:5" ht="15.75" x14ac:dyDescent="0.25">
      <c r="B177" s="14">
        <v>142.60899325872853</v>
      </c>
      <c r="C177" s="7">
        <v>135.17135510924021</v>
      </c>
      <c r="D177" s="7">
        <v>138.89017418398436</v>
      </c>
      <c r="E177" s="12">
        <v>190</v>
      </c>
    </row>
    <row r="178" spans="2:5" ht="15.75" x14ac:dyDescent="0.25">
      <c r="B178" s="14">
        <v>143.45989069987715</v>
      </c>
      <c r="C178" s="7">
        <v>135.99561316639989</v>
      </c>
      <c r="D178" s="7">
        <v>139.72775193313851</v>
      </c>
      <c r="E178" s="12">
        <v>191</v>
      </c>
    </row>
    <row r="179" spans="2:5" ht="15.75" x14ac:dyDescent="0.25">
      <c r="B179" s="14">
        <v>144.30663903998277</v>
      </c>
      <c r="C179" s="7">
        <v>136.81668044021964</v>
      </c>
      <c r="D179" s="7">
        <v>140.56165974010122</v>
      </c>
      <c r="E179" s="12">
        <v>192</v>
      </c>
    </row>
    <row r="180" spans="2:5" ht="15.75" x14ac:dyDescent="0.25">
      <c r="B180" s="14">
        <v>145.14922356539736</v>
      </c>
      <c r="C180" s="7">
        <v>137.63453847883909</v>
      </c>
      <c r="D180" s="7">
        <v>141.39188102211824</v>
      </c>
      <c r="E180" s="12">
        <v>193</v>
      </c>
    </row>
    <row r="181" spans="2:5" ht="15.75" x14ac:dyDescent="0.25">
      <c r="B181" s="14">
        <v>145.98763061417645</v>
      </c>
      <c r="C181" s="7">
        <v>138.44916964502119</v>
      </c>
      <c r="D181" s="7">
        <v>142.21840012959882</v>
      </c>
      <c r="E181" s="12">
        <v>194</v>
      </c>
    </row>
    <row r="182" spans="2:5" ht="15.75" x14ac:dyDescent="0.25">
      <c r="B182" s="14">
        <v>146.82184755422534</v>
      </c>
      <c r="C182" s="7">
        <v>139.2605571022591</v>
      </c>
      <c r="D182" s="7">
        <v>143.04120232824221</v>
      </c>
      <c r="E182" s="12">
        <v>195</v>
      </c>
    </row>
    <row r="183" spans="2:5" ht="15.75" x14ac:dyDescent="0.25">
      <c r="B183" s="16">
        <v>147.65186276162044</v>
      </c>
      <c r="C183" s="9">
        <v>140.06868480095736</v>
      </c>
      <c r="D183" s="9">
        <v>143.8602737812889</v>
      </c>
      <c r="E183" s="13">
        <v>196</v>
      </c>
    </row>
    <row r="184" spans="2:5" ht="15.75" x14ac:dyDescent="0.25">
      <c r="B184" s="14">
        <v>148.47766559911474</v>
      </c>
      <c r="C184" s="7">
        <v>140.87353746469137</v>
      </c>
      <c r="D184" s="7">
        <v>144.67560153190306</v>
      </c>
      <c r="E184" s="12">
        <v>197</v>
      </c>
    </row>
    <row r="185" spans="2:5" ht="15.75" x14ac:dyDescent="0.25">
      <c r="B185" s="14">
        <v>149.29924639483414</v>
      </c>
      <c r="C185" s="7">
        <v>141.67510057655076</v>
      </c>
      <c r="D185" s="7">
        <v>145.48717348569247</v>
      </c>
      <c r="E185" s="12">
        <v>198</v>
      </c>
    </row>
    <row r="186" spans="2:5" ht="15.75" x14ac:dyDescent="0.25">
      <c r="B186" s="14">
        <v>150.11659642117198</v>
      </c>
      <c r="C186" s="7">
        <v>142.47336036557044</v>
      </c>
      <c r="D186" s="7">
        <v>146.29497839337122</v>
      </c>
      <c r="E186" s="12">
        <v>199</v>
      </c>
    </row>
    <row r="187" spans="2:5" ht="16.5" thickBot="1" x14ac:dyDescent="0.3">
      <c r="B187" s="17">
        <v>150.92970787388788</v>
      </c>
      <c r="C187" s="18">
        <v>143.26830379325406</v>
      </c>
      <c r="D187" s="18">
        <v>147.09900583357094</v>
      </c>
      <c r="E187" s="19">
        <v>200</v>
      </c>
    </row>
  </sheetData>
  <mergeCells count="3">
    <mergeCell ref="E3:E4"/>
    <mergeCell ref="B2:E2"/>
    <mergeCell ref="B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E40"/>
  <sheetViews>
    <sheetView showGridLines="0" zoomScaleNormal="100" workbookViewId="0">
      <selection activeCell="AD23" sqref="AD23"/>
    </sheetView>
  </sheetViews>
  <sheetFormatPr defaultColWidth="6.7109375" defaultRowHeight="11.25" x14ac:dyDescent="0.2"/>
  <cols>
    <col min="1" max="21" width="6.140625" style="20" customWidth="1"/>
    <col min="22" max="22" width="1.140625" style="55" customWidth="1"/>
    <col min="23" max="23" width="7.28515625" style="20" customWidth="1"/>
    <col min="24" max="24" width="6.7109375" style="20"/>
    <col min="25" max="26" width="11" style="20" bestFit="1" customWidth="1"/>
    <col min="27" max="30" width="6.7109375" style="20"/>
    <col min="31" max="31" width="7.28515625" style="20" bestFit="1" customWidth="1"/>
    <col min="32" max="16384" width="6.7109375" style="20"/>
  </cols>
  <sheetData>
    <row r="1" spans="1:31" ht="64.900000000000006" customHeight="1" x14ac:dyDescent="0.25">
      <c r="N1" s="90"/>
      <c r="O1" s="90"/>
      <c r="P1" s="90"/>
      <c r="Q1" s="90"/>
      <c r="R1" s="90"/>
      <c r="S1" s="90"/>
      <c r="T1" s="132">
        <f ca="1">YEAR(TODAY())</f>
        <v>2022</v>
      </c>
      <c r="U1" s="132"/>
      <c r="V1" s="20"/>
      <c r="X1" s="55"/>
    </row>
    <row r="3" spans="1:31" ht="13.15" customHeight="1" x14ac:dyDescent="0.2">
      <c r="A3" s="129" t="s">
        <v>18</v>
      </c>
      <c r="B3" s="130"/>
      <c r="C3" s="130"/>
      <c r="D3" s="130"/>
      <c r="E3" s="130"/>
      <c r="F3" s="130"/>
      <c r="G3" s="131"/>
      <c r="H3" s="129" t="s">
        <v>26</v>
      </c>
      <c r="I3" s="130"/>
      <c r="J3" s="130"/>
      <c r="K3" s="130"/>
      <c r="L3" s="130"/>
      <c r="M3" s="130"/>
      <c r="N3" s="131"/>
      <c r="O3" s="129" t="s">
        <v>27</v>
      </c>
      <c r="P3" s="130"/>
      <c r="Q3" s="130"/>
      <c r="R3" s="130"/>
      <c r="S3" s="130"/>
      <c r="T3" s="130"/>
      <c r="U3" s="131"/>
      <c r="V3" s="24"/>
      <c r="W3" s="134" t="s">
        <v>41</v>
      </c>
      <c r="X3" s="135"/>
      <c r="Y3" s="133" t="s">
        <v>6</v>
      </c>
      <c r="Z3" s="133" t="s">
        <v>16</v>
      </c>
    </row>
    <row r="4" spans="1:31" ht="13.15" customHeight="1" x14ac:dyDescent="0.2">
      <c r="A4" s="25" t="s">
        <v>19</v>
      </c>
      <c r="B4" s="26" t="s">
        <v>20</v>
      </c>
      <c r="C4" s="26" t="s">
        <v>21</v>
      </c>
      <c r="D4" s="26" t="s">
        <v>22</v>
      </c>
      <c r="E4" s="26" t="s">
        <v>23</v>
      </c>
      <c r="F4" s="26" t="s">
        <v>24</v>
      </c>
      <c r="G4" s="27" t="s">
        <v>25</v>
      </c>
      <c r="H4" s="25" t="s">
        <v>19</v>
      </c>
      <c r="I4" s="26" t="s">
        <v>20</v>
      </c>
      <c r="J4" s="26" t="s">
        <v>21</v>
      </c>
      <c r="K4" s="26" t="s">
        <v>22</v>
      </c>
      <c r="L4" s="26" t="s">
        <v>23</v>
      </c>
      <c r="M4" s="26" t="s">
        <v>24</v>
      </c>
      <c r="N4" s="27" t="s">
        <v>25</v>
      </c>
      <c r="O4" s="25" t="s">
        <v>19</v>
      </c>
      <c r="P4" s="26" t="s">
        <v>20</v>
      </c>
      <c r="Q4" s="26" t="s">
        <v>21</v>
      </c>
      <c r="R4" s="26" t="s">
        <v>22</v>
      </c>
      <c r="S4" s="26" t="s">
        <v>23</v>
      </c>
      <c r="T4" s="26" t="s">
        <v>24</v>
      </c>
      <c r="U4" s="27" t="s">
        <v>25</v>
      </c>
      <c r="V4" s="28"/>
      <c r="W4" s="29" t="s">
        <v>5</v>
      </c>
      <c r="X4" s="29" t="s">
        <v>42</v>
      </c>
      <c r="Y4" s="133"/>
      <c r="Z4" s="133"/>
    </row>
    <row r="5" spans="1:31" ht="13.15" customHeight="1" x14ac:dyDescent="0.2">
      <c r="A5" s="30"/>
      <c r="B5" s="31"/>
      <c r="C5" s="31">
        <v>43466</v>
      </c>
      <c r="D5" s="31">
        <v>43467</v>
      </c>
      <c r="E5" s="31">
        <v>43468</v>
      </c>
      <c r="F5" s="31">
        <v>43469</v>
      </c>
      <c r="G5" s="32">
        <v>43470</v>
      </c>
      <c r="H5" s="30"/>
      <c r="I5" s="31"/>
      <c r="J5" s="31"/>
      <c r="K5" s="31"/>
      <c r="L5" s="31"/>
      <c r="M5" s="31">
        <v>43497</v>
      </c>
      <c r="N5" s="32">
        <v>43498</v>
      </c>
      <c r="O5" s="30"/>
      <c r="P5" s="31"/>
      <c r="Q5" s="31"/>
      <c r="R5" s="31"/>
      <c r="S5" s="31"/>
      <c r="T5" s="31">
        <v>43525</v>
      </c>
      <c r="U5" s="32">
        <v>43526</v>
      </c>
      <c r="V5" s="33"/>
      <c r="W5" s="34" t="s">
        <v>43</v>
      </c>
      <c r="X5" s="35" t="s">
        <v>44</v>
      </c>
      <c r="Y5" s="36" t="str">
        <f>IF('Seasonal Formulation'!P18="Don't Change","Don't Change",IFERROR(DATE(YEAR('Seasonal Formulation'!P18),MONTH('Seasonal Formulation'!P18),DAY('Seasonal Formulation'!P18)),"No Data"))</f>
        <v>Don't Change</v>
      </c>
      <c r="Z5" s="36" t="str">
        <f>IF('Seasonal Formulation'!Q18="Don't Change","Don't Change",IFERROR(DATE(YEAR('Seasonal Formulation'!Q18),MONTH('Seasonal Formulation'!Q18),DAY('Seasonal Formulation'!Q18)),"No Data"))</f>
        <v>Don't Change</v>
      </c>
      <c r="AE5" s="104"/>
    </row>
    <row r="6" spans="1:31" ht="13.15" customHeight="1" x14ac:dyDescent="0.2">
      <c r="A6" s="37">
        <v>43471</v>
      </c>
      <c r="B6" s="38">
        <v>43472</v>
      </c>
      <c r="C6" s="38">
        <v>43473</v>
      </c>
      <c r="D6" s="38">
        <v>43474</v>
      </c>
      <c r="E6" s="38">
        <v>43475</v>
      </c>
      <c r="F6" s="38">
        <v>43476</v>
      </c>
      <c r="G6" s="39">
        <v>43477</v>
      </c>
      <c r="H6" s="37">
        <v>43499</v>
      </c>
      <c r="I6" s="38">
        <v>43500</v>
      </c>
      <c r="J6" s="38">
        <v>43501</v>
      </c>
      <c r="K6" s="38">
        <v>43502</v>
      </c>
      <c r="L6" s="38">
        <v>43503</v>
      </c>
      <c r="M6" s="38">
        <v>43504</v>
      </c>
      <c r="N6" s="39">
        <v>43505</v>
      </c>
      <c r="O6" s="37">
        <v>43527</v>
      </c>
      <c r="P6" s="38">
        <v>43528</v>
      </c>
      <c r="Q6" s="38">
        <v>43529</v>
      </c>
      <c r="R6" s="38">
        <v>43530</v>
      </c>
      <c r="S6" s="38">
        <v>43531</v>
      </c>
      <c r="T6" s="38">
        <v>43532</v>
      </c>
      <c r="U6" s="39">
        <v>43533</v>
      </c>
      <c r="V6" s="33"/>
      <c r="W6" s="34" t="s">
        <v>45</v>
      </c>
      <c r="X6" s="40" t="s">
        <v>44</v>
      </c>
      <c r="Y6" s="36" t="str">
        <f>IF('Seasonal Formulation'!P19="Don't Change","Don't Change",IFERROR(DATE(YEAR('Seasonal Formulation'!P19),MONTH('Seasonal Formulation'!P19),DAY('Seasonal Formulation'!P19)),"No Data"))</f>
        <v>Don't Change</v>
      </c>
      <c r="Z6" s="36" t="str">
        <f>IF('Seasonal Formulation'!Q19="Don't Change","Don't Change",IFERROR(DATE(YEAR('Seasonal Formulation'!Q19),MONTH('Seasonal Formulation'!Q19),DAY('Seasonal Formulation'!Q19)),"No Data"))</f>
        <v>Don't Change</v>
      </c>
    </row>
    <row r="7" spans="1:31" ht="13.15" customHeight="1" x14ac:dyDescent="0.2">
      <c r="A7" s="37">
        <v>43478</v>
      </c>
      <c r="B7" s="38">
        <v>43479</v>
      </c>
      <c r="C7" s="38">
        <v>43480</v>
      </c>
      <c r="D7" s="38">
        <v>43481</v>
      </c>
      <c r="E7" s="38">
        <v>43482</v>
      </c>
      <c r="F7" s="38">
        <v>43483</v>
      </c>
      <c r="G7" s="39">
        <v>43484</v>
      </c>
      <c r="H7" s="37">
        <v>43506</v>
      </c>
      <c r="I7" s="38">
        <v>43507</v>
      </c>
      <c r="J7" s="38">
        <v>43508</v>
      </c>
      <c r="K7" s="38">
        <v>43509</v>
      </c>
      <c r="L7" s="38">
        <v>43510</v>
      </c>
      <c r="M7" s="38">
        <v>43511</v>
      </c>
      <c r="N7" s="39">
        <v>43512</v>
      </c>
      <c r="O7" s="37">
        <v>43534</v>
      </c>
      <c r="P7" s="38">
        <v>43535</v>
      </c>
      <c r="Q7" s="38">
        <v>43536</v>
      </c>
      <c r="R7" s="38">
        <v>43537</v>
      </c>
      <c r="S7" s="38">
        <v>43538</v>
      </c>
      <c r="T7" s="38">
        <v>43539</v>
      </c>
      <c r="U7" s="39">
        <v>43540</v>
      </c>
      <c r="V7" s="33"/>
      <c r="W7" s="34" t="s">
        <v>46</v>
      </c>
      <c r="X7" s="41" t="s">
        <v>44</v>
      </c>
      <c r="Y7" s="36">
        <f>IF('Seasonal Formulation'!P20="Don't Change","Don't Change",IFERROR(DATE(YEAR('Seasonal Formulation'!P20),MONTH('Seasonal Formulation'!P20),DAY('Seasonal Formulation'!P20)),"No Data"))</f>
        <v>44235</v>
      </c>
      <c r="Z7" s="36">
        <f>IF('Seasonal Formulation'!Q20="Don't Change","Don't Change",IFERROR(DATE(YEAR('Seasonal Formulation'!Q20),MONTH('Seasonal Formulation'!Q20),DAY('Seasonal Formulation'!Q20)),"No Data"))</f>
        <v>44357</v>
      </c>
    </row>
    <row r="8" spans="1:31" ht="13.15" customHeight="1" x14ac:dyDescent="0.2">
      <c r="A8" s="37">
        <v>43485</v>
      </c>
      <c r="B8" s="38">
        <v>43486</v>
      </c>
      <c r="C8" s="38">
        <v>43487</v>
      </c>
      <c r="D8" s="38">
        <v>43488</v>
      </c>
      <c r="E8" s="38">
        <v>43489</v>
      </c>
      <c r="F8" s="38">
        <v>43490</v>
      </c>
      <c r="G8" s="39">
        <v>43491</v>
      </c>
      <c r="H8" s="37">
        <v>43513</v>
      </c>
      <c r="I8" s="38">
        <v>43514</v>
      </c>
      <c r="J8" s="38">
        <v>43515</v>
      </c>
      <c r="K8" s="38">
        <v>43516</v>
      </c>
      <c r="L8" s="38">
        <v>43517</v>
      </c>
      <c r="M8" s="38">
        <v>43518</v>
      </c>
      <c r="N8" s="39">
        <v>43519</v>
      </c>
      <c r="O8" s="37">
        <v>43541</v>
      </c>
      <c r="P8" s="38">
        <v>43542</v>
      </c>
      <c r="Q8" s="38">
        <v>43543</v>
      </c>
      <c r="R8" s="38">
        <v>43544</v>
      </c>
      <c r="S8" s="38">
        <v>43545</v>
      </c>
      <c r="T8" s="38">
        <v>43546</v>
      </c>
      <c r="U8" s="39">
        <v>43547</v>
      </c>
      <c r="V8" s="33"/>
      <c r="W8" s="34" t="s">
        <v>47</v>
      </c>
      <c r="X8" s="42" t="s">
        <v>44</v>
      </c>
      <c r="Y8" s="36">
        <f>IF('Seasonal Formulation'!P21="Don't Change","Don't Change",IFERROR(DATE(YEAR('Seasonal Formulation'!P21),MONTH('Seasonal Formulation'!P21),DAY('Seasonal Formulation'!P21)),"No Data"))</f>
        <v>44268</v>
      </c>
      <c r="Z8" s="36">
        <f>IF('Seasonal Formulation'!Q21="Don't Change","Don't Change",IFERROR(DATE(YEAR('Seasonal Formulation'!Q21),MONTH('Seasonal Formulation'!Q21),DAY('Seasonal Formulation'!Q21)),"No Data"))</f>
        <v>44390</v>
      </c>
    </row>
    <row r="9" spans="1:31" ht="13.15" customHeight="1" x14ac:dyDescent="0.2">
      <c r="A9" s="37">
        <v>43492</v>
      </c>
      <c r="B9" s="38">
        <v>43493</v>
      </c>
      <c r="C9" s="38">
        <v>43494</v>
      </c>
      <c r="D9" s="38">
        <v>43495</v>
      </c>
      <c r="E9" s="38">
        <v>43496</v>
      </c>
      <c r="F9" s="43"/>
      <c r="G9" s="44"/>
      <c r="H9" s="37">
        <v>43520</v>
      </c>
      <c r="I9" s="38">
        <v>43521</v>
      </c>
      <c r="J9" s="38">
        <v>43522</v>
      </c>
      <c r="K9" s="38">
        <v>43523</v>
      </c>
      <c r="L9" s="38">
        <v>43524</v>
      </c>
      <c r="M9" s="43"/>
      <c r="N9" s="44"/>
      <c r="O9" s="37">
        <v>43548</v>
      </c>
      <c r="P9" s="38">
        <v>43549</v>
      </c>
      <c r="Q9" s="38">
        <v>43550</v>
      </c>
      <c r="R9" s="38">
        <v>43551</v>
      </c>
      <c r="S9" s="38">
        <v>43552</v>
      </c>
      <c r="T9" s="38">
        <v>43553</v>
      </c>
      <c r="U9" s="39">
        <v>43554</v>
      </c>
      <c r="V9" s="33"/>
      <c r="W9" s="34" t="s">
        <v>48</v>
      </c>
      <c r="X9" s="45" t="s">
        <v>44</v>
      </c>
      <c r="Y9" s="36">
        <f>IF('Seasonal Formulation'!P22="Don't Change","Don't Change",IFERROR(DATE(YEAR('Seasonal Formulation'!P22),MONTH('Seasonal Formulation'!P22),DAY('Seasonal Formulation'!P22)),"No Data"))</f>
        <v>44289</v>
      </c>
      <c r="Z9" s="36">
        <f>IF('Seasonal Formulation'!Q22="Don't Change","Don't Change",IFERROR(DATE(YEAR('Seasonal Formulation'!Q22),MONTH('Seasonal Formulation'!Q22),DAY('Seasonal Formulation'!Q22)),"No Data"))</f>
        <v>44411</v>
      </c>
    </row>
    <row r="10" spans="1:31" ht="13.15" customHeight="1" x14ac:dyDescent="0.2">
      <c r="A10" s="37"/>
      <c r="B10" s="38"/>
      <c r="C10" s="38"/>
      <c r="D10" s="38"/>
      <c r="E10" s="38"/>
      <c r="F10" s="43"/>
      <c r="G10" s="44"/>
      <c r="H10" s="37"/>
      <c r="I10" s="38"/>
      <c r="J10" s="38"/>
      <c r="K10" s="38"/>
      <c r="L10" s="38"/>
      <c r="M10" s="43"/>
      <c r="N10" s="44"/>
      <c r="O10" s="37">
        <v>43555</v>
      </c>
      <c r="P10" s="38"/>
      <c r="Q10" s="38"/>
      <c r="R10" s="38"/>
      <c r="S10" s="38"/>
      <c r="T10" s="43"/>
      <c r="U10" s="44"/>
      <c r="V10" s="28"/>
      <c r="W10" s="34" t="s">
        <v>49</v>
      </c>
      <c r="X10" s="46" t="s">
        <v>44</v>
      </c>
      <c r="Y10" s="36">
        <f>IF('Seasonal Formulation'!P23="Don't Change","Don't Change",IFERROR(DATE(YEAR('Seasonal Formulation'!P23),MONTH('Seasonal Formulation'!P23),DAY('Seasonal Formulation'!P23)),"No Data"))</f>
        <v>44320</v>
      </c>
      <c r="Z10" s="36">
        <f>IF('Seasonal Formulation'!Q23="Don't Change","Don't Change",IFERROR(DATE(YEAR('Seasonal Formulation'!Q23),MONTH('Seasonal Formulation'!Q23),DAY('Seasonal Formulation'!Q23)),"No Data"))</f>
        <v>44463</v>
      </c>
    </row>
    <row r="11" spans="1:31" ht="13.15" customHeight="1" x14ac:dyDescent="0.2">
      <c r="A11" s="129" t="s">
        <v>28</v>
      </c>
      <c r="B11" s="130"/>
      <c r="C11" s="130"/>
      <c r="D11" s="130"/>
      <c r="E11" s="130"/>
      <c r="F11" s="130"/>
      <c r="G11" s="131"/>
      <c r="H11" s="129" t="s">
        <v>29</v>
      </c>
      <c r="I11" s="130"/>
      <c r="J11" s="130"/>
      <c r="K11" s="130"/>
      <c r="L11" s="130"/>
      <c r="M11" s="130"/>
      <c r="N11" s="131"/>
      <c r="O11" s="129" t="s">
        <v>30</v>
      </c>
      <c r="P11" s="130"/>
      <c r="Q11" s="130"/>
      <c r="R11" s="130"/>
      <c r="S11" s="130"/>
      <c r="T11" s="130"/>
      <c r="U11" s="131"/>
      <c r="V11" s="24"/>
      <c r="W11" s="34" t="s">
        <v>50</v>
      </c>
      <c r="X11" s="47" t="s">
        <v>44</v>
      </c>
      <c r="Y11" s="36" t="str">
        <f>IF('Seasonal Formulation'!P24="Don't Change","Don't Change",IFERROR(DATE(YEAR('Seasonal Formulation'!P24),MONTH('Seasonal Formulation'!P24),DAY('Seasonal Formulation'!P24)),"No Data"))</f>
        <v>No Data</v>
      </c>
      <c r="Z11" s="36" t="str">
        <f>IF('Seasonal Formulation'!Q24="Don't Change","Don't Change",IFERROR(DATE(YEAR('Seasonal Formulation'!Q24),MONTH('Seasonal Formulation'!Q24),DAY('Seasonal Formulation'!Q24)),"No Data"))</f>
        <v>No Data</v>
      </c>
    </row>
    <row r="12" spans="1:31" ht="13.15" customHeight="1" x14ac:dyDescent="0.2">
      <c r="A12" s="25" t="s">
        <v>19</v>
      </c>
      <c r="B12" s="26" t="s">
        <v>20</v>
      </c>
      <c r="C12" s="26" t="s">
        <v>21</v>
      </c>
      <c r="D12" s="26" t="s">
        <v>22</v>
      </c>
      <c r="E12" s="26" t="s">
        <v>23</v>
      </c>
      <c r="F12" s="26" t="s">
        <v>24</v>
      </c>
      <c r="G12" s="27" t="s">
        <v>25</v>
      </c>
      <c r="H12" s="25" t="s">
        <v>19</v>
      </c>
      <c r="I12" s="26" t="s">
        <v>20</v>
      </c>
      <c r="J12" s="26" t="s">
        <v>21</v>
      </c>
      <c r="K12" s="26" t="s">
        <v>22</v>
      </c>
      <c r="L12" s="26" t="s">
        <v>23</v>
      </c>
      <c r="M12" s="26" t="s">
        <v>24</v>
      </c>
      <c r="N12" s="27" t="s">
        <v>25</v>
      </c>
      <c r="O12" s="25" t="s">
        <v>19</v>
      </c>
      <c r="P12" s="26" t="s">
        <v>20</v>
      </c>
      <c r="Q12" s="26" t="s">
        <v>21</v>
      </c>
      <c r="R12" s="26" t="s">
        <v>22</v>
      </c>
      <c r="S12" s="26" t="s">
        <v>23</v>
      </c>
      <c r="T12" s="26" t="s">
        <v>24</v>
      </c>
      <c r="U12" s="27" t="s">
        <v>25</v>
      </c>
      <c r="V12" s="28"/>
      <c r="W12" s="34" t="s">
        <v>51</v>
      </c>
      <c r="X12" s="48" t="s">
        <v>44</v>
      </c>
      <c r="Y12" s="36" t="str">
        <f>IF('Seasonal Formulation'!P25="Don't Change","Don't Change",IFERROR(DATE(YEAR('Seasonal Formulation'!P25),MONTH('Seasonal Formulation'!P25),DAY('Seasonal Formulation'!P25)),"No Data"))</f>
        <v>No Data</v>
      </c>
      <c r="Z12" s="36" t="str">
        <f>IF('Seasonal Formulation'!Q25="Don't Change","Don't Change",IFERROR(DATE(YEAR('Seasonal Formulation'!Q25),MONTH('Seasonal Formulation'!Q25),DAY('Seasonal Formulation'!Q25)),"No Data"))</f>
        <v>No Data</v>
      </c>
    </row>
    <row r="13" spans="1:31" ht="13.15" customHeight="1" x14ac:dyDescent="0.2">
      <c r="A13" s="30"/>
      <c r="B13" s="31">
        <v>43556</v>
      </c>
      <c r="C13" s="31">
        <v>43557</v>
      </c>
      <c r="D13" s="31">
        <v>43558</v>
      </c>
      <c r="E13" s="31">
        <v>43559</v>
      </c>
      <c r="F13" s="31">
        <v>43560</v>
      </c>
      <c r="G13" s="32">
        <v>43561</v>
      </c>
      <c r="H13" s="30"/>
      <c r="I13" s="31"/>
      <c r="J13" s="31"/>
      <c r="K13" s="31">
        <v>43586</v>
      </c>
      <c r="L13" s="31">
        <v>43587</v>
      </c>
      <c r="M13" s="31">
        <v>43588</v>
      </c>
      <c r="N13" s="32">
        <v>43589</v>
      </c>
      <c r="O13" s="30"/>
      <c r="P13" s="31"/>
      <c r="Q13" s="31"/>
      <c r="R13" s="31"/>
      <c r="S13" s="31"/>
      <c r="T13" s="31"/>
      <c r="U13" s="32">
        <v>43617</v>
      </c>
      <c r="V13" s="33"/>
      <c r="W13" s="34" t="s">
        <v>52</v>
      </c>
      <c r="X13" s="49" t="s">
        <v>44</v>
      </c>
      <c r="Y13" s="36" t="str">
        <f>IF('Seasonal Formulation'!P26="Don't Change","Don't Change",IFERROR(DATE(YEAR('Seasonal Formulation'!P26),MONTH('Seasonal Formulation'!P26),DAY('Seasonal Formulation'!P26)),"No Data"))</f>
        <v>No Data</v>
      </c>
      <c r="Z13" s="36" t="str">
        <f>IF('Seasonal Formulation'!Q26="Don't Change","Don't Change",IFERROR(DATE(YEAR('Seasonal Formulation'!Q26),MONTH('Seasonal Formulation'!Q26),DAY('Seasonal Formulation'!Q26)),"No Data"))</f>
        <v>No Data</v>
      </c>
    </row>
    <row r="14" spans="1:31" ht="13.15" customHeight="1" x14ac:dyDescent="0.2">
      <c r="A14" s="37">
        <v>43562</v>
      </c>
      <c r="B14" s="38">
        <v>43563</v>
      </c>
      <c r="C14" s="38">
        <v>43564</v>
      </c>
      <c r="D14" s="38">
        <v>43565</v>
      </c>
      <c r="E14" s="38">
        <v>43566</v>
      </c>
      <c r="F14" s="38">
        <v>43567</v>
      </c>
      <c r="G14" s="39">
        <v>43568</v>
      </c>
      <c r="H14" s="37">
        <v>43590</v>
      </c>
      <c r="I14" s="38">
        <v>43591</v>
      </c>
      <c r="J14" s="38">
        <v>43592</v>
      </c>
      <c r="K14" s="38">
        <v>43593</v>
      </c>
      <c r="L14" s="38">
        <v>43594</v>
      </c>
      <c r="M14" s="38">
        <v>43595</v>
      </c>
      <c r="N14" s="39">
        <v>43596</v>
      </c>
      <c r="O14" s="37">
        <v>43618</v>
      </c>
      <c r="P14" s="38">
        <v>43619</v>
      </c>
      <c r="Q14" s="38">
        <v>43620</v>
      </c>
      <c r="R14" s="38">
        <v>43621</v>
      </c>
      <c r="S14" s="38">
        <v>43622</v>
      </c>
      <c r="T14" s="38">
        <v>43623</v>
      </c>
      <c r="U14" s="39">
        <v>43624</v>
      </c>
      <c r="V14" s="33"/>
      <c r="W14" s="50"/>
      <c r="X14" s="51"/>
      <c r="Y14" s="52"/>
      <c r="Z14" s="52"/>
    </row>
    <row r="15" spans="1:31" ht="13.15" customHeight="1" x14ac:dyDescent="0.2">
      <c r="A15" s="37">
        <v>43569</v>
      </c>
      <c r="B15" s="38">
        <v>43570</v>
      </c>
      <c r="C15" s="38">
        <v>43571</v>
      </c>
      <c r="D15" s="38">
        <v>43572</v>
      </c>
      <c r="E15" s="38">
        <v>43573</v>
      </c>
      <c r="F15" s="38">
        <v>43574</v>
      </c>
      <c r="G15" s="39">
        <v>43575</v>
      </c>
      <c r="H15" s="37">
        <v>43597</v>
      </c>
      <c r="I15" s="38">
        <v>43598</v>
      </c>
      <c r="J15" s="38">
        <v>43599</v>
      </c>
      <c r="K15" s="38">
        <v>43600</v>
      </c>
      <c r="L15" s="38">
        <v>43601</v>
      </c>
      <c r="M15" s="38">
        <v>43602</v>
      </c>
      <c r="N15" s="39">
        <v>43603</v>
      </c>
      <c r="O15" s="37">
        <v>43625</v>
      </c>
      <c r="P15" s="38">
        <v>43626</v>
      </c>
      <c r="Q15" s="38">
        <v>43627</v>
      </c>
      <c r="R15" s="38">
        <v>43628</v>
      </c>
      <c r="S15" s="38">
        <v>43629</v>
      </c>
      <c r="T15" s="38">
        <v>43630</v>
      </c>
      <c r="U15" s="39">
        <v>43631</v>
      </c>
      <c r="V15" s="33"/>
      <c r="W15" s="50"/>
      <c r="X15" s="53"/>
      <c r="Y15" s="52"/>
      <c r="Z15" s="52"/>
    </row>
    <row r="16" spans="1:31" ht="13.15" customHeight="1" x14ac:dyDescent="0.2">
      <c r="A16" s="37">
        <v>43576</v>
      </c>
      <c r="B16" s="38">
        <v>43577</v>
      </c>
      <c r="C16" s="38">
        <v>43578</v>
      </c>
      <c r="D16" s="38">
        <v>43579</v>
      </c>
      <c r="E16" s="38">
        <v>43580</v>
      </c>
      <c r="F16" s="38">
        <v>43581</v>
      </c>
      <c r="G16" s="39">
        <v>43582</v>
      </c>
      <c r="H16" s="37">
        <v>43604</v>
      </c>
      <c r="I16" s="38">
        <v>43605</v>
      </c>
      <c r="J16" s="38">
        <v>43606</v>
      </c>
      <c r="K16" s="38">
        <v>43607</v>
      </c>
      <c r="L16" s="38">
        <v>43608</v>
      </c>
      <c r="M16" s="38">
        <v>43609</v>
      </c>
      <c r="N16" s="39">
        <v>43610</v>
      </c>
      <c r="O16" s="37">
        <v>43632</v>
      </c>
      <c r="P16" s="38">
        <v>43633</v>
      </c>
      <c r="Q16" s="38">
        <v>43634</v>
      </c>
      <c r="R16" s="38">
        <v>43635</v>
      </c>
      <c r="S16" s="38">
        <v>43636</v>
      </c>
      <c r="T16" s="38">
        <v>43637</v>
      </c>
      <c r="U16" s="39">
        <v>43638</v>
      </c>
      <c r="V16" s="33"/>
      <c r="W16" s="50"/>
      <c r="X16" s="51"/>
      <c r="Y16" s="52"/>
      <c r="Z16" s="52"/>
    </row>
    <row r="17" spans="1:25" ht="13.15" customHeight="1" x14ac:dyDescent="0.2">
      <c r="A17" s="37">
        <v>43583</v>
      </c>
      <c r="B17" s="38">
        <v>43584</v>
      </c>
      <c r="C17" s="38">
        <v>43585</v>
      </c>
      <c r="D17" s="38"/>
      <c r="E17" s="38"/>
      <c r="F17" s="43"/>
      <c r="G17" s="44"/>
      <c r="H17" s="37">
        <v>43611</v>
      </c>
      <c r="I17" s="38">
        <v>43612</v>
      </c>
      <c r="J17" s="38">
        <v>43613</v>
      </c>
      <c r="K17" s="38">
        <v>43614</v>
      </c>
      <c r="L17" s="38">
        <v>43615</v>
      </c>
      <c r="M17" s="38">
        <v>43616</v>
      </c>
      <c r="N17" s="44"/>
      <c r="O17" s="37">
        <v>43639</v>
      </c>
      <c r="P17" s="38">
        <v>43640</v>
      </c>
      <c r="Q17" s="38">
        <v>43641</v>
      </c>
      <c r="R17" s="38">
        <v>43642</v>
      </c>
      <c r="S17" s="38">
        <v>43643</v>
      </c>
      <c r="T17" s="38">
        <v>43644</v>
      </c>
      <c r="U17" s="39">
        <v>43645</v>
      </c>
      <c r="V17" s="33"/>
      <c r="W17" s="21"/>
      <c r="X17" s="54"/>
    </row>
    <row r="18" spans="1:25" ht="13.15" customHeight="1" x14ac:dyDescent="0.2">
      <c r="A18" s="37"/>
      <c r="B18" s="38"/>
      <c r="C18" s="38"/>
      <c r="D18" s="38"/>
      <c r="E18" s="38"/>
      <c r="F18" s="43"/>
      <c r="G18" s="44"/>
      <c r="H18" s="37"/>
      <c r="I18" s="38"/>
      <c r="J18" s="38"/>
      <c r="K18" s="38"/>
      <c r="L18" s="38"/>
      <c r="M18" s="43"/>
      <c r="N18" s="44"/>
      <c r="O18" s="37">
        <v>43646</v>
      </c>
      <c r="P18" s="38"/>
      <c r="Q18" s="38"/>
      <c r="R18" s="38"/>
      <c r="S18" s="38"/>
      <c r="T18" s="43"/>
      <c r="U18" s="44"/>
      <c r="V18" s="28"/>
      <c r="W18" s="21"/>
      <c r="X18" s="21"/>
    </row>
    <row r="19" spans="1:25" ht="13.15" customHeight="1" x14ac:dyDescent="0.2">
      <c r="A19" s="129" t="s">
        <v>31</v>
      </c>
      <c r="B19" s="130"/>
      <c r="C19" s="130"/>
      <c r="D19" s="130"/>
      <c r="E19" s="130"/>
      <c r="F19" s="130"/>
      <c r="G19" s="131"/>
      <c r="H19" s="129" t="s">
        <v>32</v>
      </c>
      <c r="I19" s="130"/>
      <c r="J19" s="130"/>
      <c r="K19" s="130"/>
      <c r="L19" s="130"/>
      <c r="M19" s="130"/>
      <c r="N19" s="131"/>
      <c r="O19" s="129" t="s">
        <v>33</v>
      </c>
      <c r="P19" s="130"/>
      <c r="Q19" s="130"/>
      <c r="R19" s="130"/>
      <c r="S19" s="130"/>
      <c r="T19" s="130"/>
      <c r="U19" s="131"/>
      <c r="V19" s="24"/>
      <c r="W19" s="22"/>
      <c r="X19" s="22"/>
      <c r="Y19" s="55"/>
    </row>
    <row r="20" spans="1:25" ht="13.15" customHeight="1" x14ac:dyDescent="0.2">
      <c r="A20" s="25" t="s">
        <v>19</v>
      </c>
      <c r="B20" s="26" t="s">
        <v>20</v>
      </c>
      <c r="C20" s="26" t="s">
        <v>21</v>
      </c>
      <c r="D20" s="26" t="s">
        <v>22</v>
      </c>
      <c r="E20" s="26" t="s">
        <v>23</v>
      </c>
      <c r="F20" s="26" t="s">
        <v>24</v>
      </c>
      <c r="G20" s="27" t="s">
        <v>25</v>
      </c>
      <c r="H20" s="25" t="s">
        <v>19</v>
      </c>
      <c r="I20" s="26" t="s">
        <v>20</v>
      </c>
      <c r="J20" s="26" t="s">
        <v>21</v>
      </c>
      <c r="K20" s="26" t="s">
        <v>22</v>
      </c>
      <c r="L20" s="26" t="s">
        <v>23</v>
      </c>
      <c r="M20" s="26" t="s">
        <v>24</v>
      </c>
      <c r="N20" s="27" t="s">
        <v>25</v>
      </c>
      <c r="O20" s="25" t="s">
        <v>19</v>
      </c>
      <c r="P20" s="26" t="s">
        <v>20</v>
      </c>
      <c r="Q20" s="26" t="s">
        <v>21</v>
      </c>
      <c r="R20" s="26" t="s">
        <v>22</v>
      </c>
      <c r="S20" s="26" t="s">
        <v>23</v>
      </c>
      <c r="T20" s="26" t="s">
        <v>24</v>
      </c>
      <c r="U20" s="27" t="s">
        <v>25</v>
      </c>
      <c r="V20" s="28"/>
      <c r="W20" s="24"/>
      <c r="X20" s="24"/>
    </row>
    <row r="21" spans="1:25" ht="13.15" customHeight="1" x14ac:dyDescent="0.2">
      <c r="A21" s="30"/>
      <c r="B21" s="31">
        <v>43647</v>
      </c>
      <c r="C21" s="31">
        <v>43648</v>
      </c>
      <c r="D21" s="31">
        <v>43649</v>
      </c>
      <c r="E21" s="31">
        <v>43650</v>
      </c>
      <c r="F21" s="31">
        <v>43651</v>
      </c>
      <c r="G21" s="32">
        <v>43652</v>
      </c>
      <c r="H21" s="30"/>
      <c r="I21" s="31"/>
      <c r="J21" s="31"/>
      <c r="K21" s="31"/>
      <c r="L21" s="31">
        <v>43678</v>
      </c>
      <c r="M21" s="31">
        <v>43679</v>
      </c>
      <c r="N21" s="32">
        <v>43680</v>
      </c>
      <c r="O21" s="37">
        <v>43709</v>
      </c>
      <c r="P21" s="31">
        <v>43710</v>
      </c>
      <c r="Q21" s="31">
        <v>43711</v>
      </c>
      <c r="R21" s="31">
        <v>43712</v>
      </c>
      <c r="S21" s="31">
        <v>43713</v>
      </c>
      <c r="T21" s="31">
        <v>43714</v>
      </c>
      <c r="U21" s="32">
        <v>43715</v>
      </c>
      <c r="V21" s="38">
        <v>43716</v>
      </c>
      <c r="W21" s="22"/>
      <c r="X21" s="22"/>
    </row>
    <row r="22" spans="1:25" ht="13.15" customHeight="1" x14ac:dyDescent="0.2">
      <c r="A22" s="37">
        <v>43653</v>
      </c>
      <c r="B22" s="38">
        <v>43654</v>
      </c>
      <c r="C22" s="38">
        <v>43655</v>
      </c>
      <c r="D22" s="38">
        <v>43656</v>
      </c>
      <c r="E22" s="38">
        <v>43657</v>
      </c>
      <c r="F22" s="38">
        <v>43658</v>
      </c>
      <c r="G22" s="39">
        <v>43659</v>
      </c>
      <c r="H22" s="37">
        <v>43681</v>
      </c>
      <c r="I22" s="38">
        <v>43682</v>
      </c>
      <c r="J22" s="38">
        <v>43683</v>
      </c>
      <c r="K22" s="38">
        <v>43684</v>
      </c>
      <c r="L22" s="38">
        <v>43685</v>
      </c>
      <c r="M22" s="38">
        <v>43686</v>
      </c>
      <c r="N22" s="39">
        <v>43687</v>
      </c>
      <c r="O22" s="37">
        <v>43716</v>
      </c>
      <c r="P22" s="38">
        <v>43717</v>
      </c>
      <c r="Q22" s="38">
        <v>43718</v>
      </c>
      <c r="R22" s="38">
        <v>43719</v>
      </c>
      <c r="S22" s="38">
        <v>43720</v>
      </c>
      <c r="T22" s="38">
        <v>43721</v>
      </c>
      <c r="U22" s="39">
        <v>43722</v>
      </c>
      <c r="V22" s="33"/>
      <c r="W22" s="21"/>
      <c r="X22" s="21"/>
    </row>
    <row r="23" spans="1:25" ht="13.15" customHeight="1" x14ac:dyDescent="0.2">
      <c r="A23" s="37">
        <v>43660</v>
      </c>
      <c r="B23" s="38">
        <v>43661</v>
      </c>
      <c r="C23" s="38">
        <v>43662</v>
      </c>
      <c r="D23" s="38">
        <v>43663</v>
      </c>
      <c r="E23" s="38">
        <v>43664</v>
      </c>
      <c r="F23" s="38">
        <v>43665</v>
      </c>
      <c r="G23" s="39">
        <v>43666</v>
      </c>
      <c r="H23" s="37">
        <v>43688</v>
      </c>
      <c r="I23" s="38">
        <v>43689</v>
      </c>
      <c r="J23" s="38">
        <v>43690</v>
      </c>
      <c r="K23" s="38">
        <v>43691</v>
      </c>
      <c r="L23" s="38">
        <v>43692</v>
      </c>
      <c r="M23" s="38">
        <v>43693</v>
      </c>
      <c r="N23" s="39">
        <v>43694</v>
      </c>
      <c r="O23" s="37">
        <v>43723</v>
      </c>
      <c r="P23" s="38">
        <v>43724</v>
      </c>
      <c r="Q23" s="38">
        <v>43725</v>
      </c>
      <c r="R23" s="38">
        <v>43726</v>
      </c>
      <c r="S23" s="38">
        <v>43727</v>
      </c>
      <c r="T23" s="38">
        <v>43728</v>
      </c>
      <c r="U23" s="39">
        <v>43729</v>
      </c>
      <c r="V23" s="33"/>
      <c r="W23" s="21"/>
      <c r="X23" s="21"/>
    </row>
    <row r="24" spans="1:25" ht="13.15" customHeight="1" x14ac:dyDescent="0.2">
      <c r="A24" s="37">
        <v>43667</v>
      </c>
      <c r="B24" s="38">
        <v>43668</v>
      </c>
      <c r="C24" s="38">
        <v>43669</v>
      </c>
      <c r="D24" s="38">
        <v>43670</v>
      </c>
      <c r="E24" s="38">
        <v>43671</v>
      </c>
      <c r="F24" s="38">
        <v>43672</v>
      </c>
      <c r="G24" s="39">
        <v>43673</v>
      </c>
      <c r="H24" s="37">
        <v>43695</v>
      </c>
      <c r="I24" s="38">
        <v>43696</v>
      </c>
      <c r="J24" s="38">
        <v>43697</v>
      </c>
      <c r="K24" s="38">
        <v>43698</v>
      </c>
      <c r="L24" s="38">
        <v>43699</v>
      </c>
      <c r="M24" s="38">
        <v>43700</v>
      </c>
      <c r="N24" s="39">
        <v>43701</v>
      </c>
      <c r="O24" s="37">
        <v>43730</v>
      </c>
      <c r="P24" s="38">
        <v>43731</v>
      </c>
      <c r="Q24" s="38">
        <v>43732</v>
      </c>
      <c r="R24" s="38">
        <v>43733</v>
      </c>
      <c r="S24" s="38">
        <v>43734</v>
      </c>
      <c r="T24" s="38">
        <v>43735</v>
      </c>
      <c r="U24" s="39">
        <v>43736</v>
      </c>
      <c r="V24" s="33"/>
      <c r="W24" s="21"/>
      <c r="X24" s="21"/>
    </row>
    <row r="25" spans="1:25" ht="13.15" customHeight="1" x14ac:dyDescent="0.2">
      <c r="A25" s="37">
        <v>43674</v>
      </c>
      <c r="B25" s="38">
        <v>43675</v>
      </c>
      <c r="C25" s="38">
        <v>43676</v>
      </c>
      <c r="D25" s="38">
        <v>43677</v>
      </c>
      <c r="E25" s="38"/>
      <c r="F25" s="43"/>
      <c r="G25" s="44"/>
      <c r="H25" s="37">
        <v>43702</v>
      </c>
      <c r="I25" s="38">
        <v>43703</v>
      </c>
      <c r="J25" s="38">
        <v>43704</v>
      </c>
      <c r="K25" s="38">
        <v>43705</v>
      </c>
      <c r="L25" s="38">
        <v>43706</v>
      </c>
      <c r="M25" s="38">
        <v>43707</v>
      </c>
      <c r="N25" s="38">
        <v>43708</v>
      </c>
      <c r="O25" s="58">
        <v>43737</v>
      </c>
      <c r="P25" s="59">
        <v>43738</v>
      </c>
      <c r="Q25" s="59"/>
      <c r="R25" s="59"/>
      <c r="S25" s="59"/>
      <c r="T25" s="59"/>
      <c r="U25" s="105"/>
      <c r="V25" s="33"/>
      <c r="W25" s="21"/>
      <c r="X25" s="21"/>
    </row>
    <row r="26" spans="1:25" ht="13.15" customHeight="1" x14ac:dyDescent="0.2">
      <c r="A26" s="129" t="s">
        <v>34</v>
      </c>
      <c r="B26" s="130"/>
      <c r="C26" s="130"/>
      <c r="D26" s="130"/>
      <c r="E26" s="130"/>
      <c r="F26" s="130"/>
      <c r="G26" s="131"/>
      <c r="H26" s="129" t="s">
        <v>35</v>
      </c>
      <c r="I26" s="130"/>
      <c r="J26" s="130"/>
      <c r="K26" s="130"/>
      <c r="L26" s="130"/>
      <c r="M26" s="130"/>
      <c r="N26" s="131"/>
      <c r="O26" s="129" t="s">
        <v>36</v>
      </c>
      <c r="P26" s="130"/>
      <c r="Q26" s="130"/>
      <c r="R26" s="130"/>
      <c r="S26" s="130"/>
      <c r="T26" s="130"/>
      <c r="U26" s="131"/>
      <c r="V26" s="24"/>
      <c r="W26" s="22"/>
      <c r="X26" s="22"/>
    </row>
    <row r="27" spans="1:25" ht="13.15" customHeight="1" x14ac:dyDescent="0.2">
      <c r="A27" s="25" t="s">
        <v>19</v>
      </c>
      <c r="B27" s="26" t="s">
        <v>20</v>
      </c>
      <c r="C27" s="26" t="s">
        <v>21</v>
      </c>
      <c r="D27" s="26" t="s">
        <v>22</v>
      </c>
      <c r="E27" s="26" t="s">
        <v>23</v>
      </c>
      <c r="F27" s="26" t="s">
        <v>24</v>
      </c>
      <c r="G27" s="27" t="s">
        <v>25</v>
      </c>
      <c r="H27" s="25" t="s">
        <v>19</v>
      </c>
      <c r="I27" s="26" t="s">
        <v>20</v>
      </c>
      <c r="J27" s="26" t="s">
        <v>21</v>
      </c>
      <c r="K27" s="26" t="s">
        <v>22</v>
      </c>
      <c r="L27" s="26" t="s">
        <v>23</v>
      </c>
      <c r="M27" s="26" t="s">
        <v>24</v>
      </c>
      <c r="N27" s="27" t="s">
        <v>25</v>
      </c>
      <c r="O27" s="25" t="s">
        <v>19</v>
      </c>
      <c r="P27" s="26" t="s">
        <v>20</v>
      </c>
      <c r="Q27" s="26" t="s">
        <v>21</v>
      </c>
      <c r="R27" s="26" t="s">
        <v>22</v>
      </c>
      <c r="S27" s="26" t="s">
        <v>23</v>
      </c>
      <c r="T27" s="26" t="s">
        <v>24</v>
      </c>
      <c r="U27" s="27" t="s">
        <v>25</v>
      </c>
      <c r="V27" s="28"/>
      <c r="W27" s="24"/>
      <c r="X27" s="24"/>
      <c r="Y27" s="55"/>
    </row>
    <row r="28" spans="1:25" ht="13.15" customHeight="1" x14ac:dyDescent="0.2">
      <c r="A28" s="30"/>
      <c r="B28" s="31"/>
      <c r="C28" s="31">
        <v>43739</v>
      </c>
      <c r="D28" s="31">
        <v>43740</v>
      </c>
      <c r="E28" s="31">
        <v>43741</v>
      </c>
      <c r="F28" s="31">
        <v>43742</v>
      </c>
      <c r="G28" s="32">
        <v>43743</v>
      </c>
      <c r="H28" s="30"/>
      <c r="I28" s="31"/>
      <c r="J28" s="31"/>
      <c r="K28" s="31"/>
      <c r="L28" s="31"/>
      <c r="M28" s="31">
        <v>43770</v>
      </c>
      <c r="N28" s="32">
        <v>43771</v>
      </c>
      <c r="O28" s="37">
        <v>43800</v>
      </c>
      <c r="P28" s="31">
        <v>43801</v>
      </c>
      <c r="Q28" s="31">
        <v>43802</v>
      </c>
      <c r="R28" s="31">
        <v>43803</v>
      </c>
      <c r="S28" s="31">
        <v>43804</v>
      </c>
      <c r="T28" s="31">
        <v>43805</v>
      </c>
      <c r="U28" s="32">
        <v>43806</v>
      </c>
      <c r="V28" s="33"/>
      <c r="W28" s="28"/>
      <c r="X28" s="28"/>
      <c r="Y28" s="55"/>
    </row>
    <row r="29" spans="1:25" ht="13.15" customHeight="1" x14ac:dyDescent="0.2">
      <c r="A29" s="37">
        <v>43744</v>
      </c>
      <c r="B29" s="38">
        <v>43745</v>
      </c>
      <c r="C29" s="38">
        <v>43746</v>
      </c>
      <c r="D29" s="38">
        <v>43747</v>
      </c>
      <c r="E29" s="38">
        <v>43748</v>
      </c>
      <c r="F29" s="38">
        <v>43749</v>
      </c>
      <c r="G29" s="39">
        <v>43750</v>
      </c>
      <c r="H29" s="37">
        <v>43772</v>
      </c>
      <c r="I29" s="38">
        <v>43773</v>
      </c>
      <c r="J29" s="38">
        <v>43774</v>
      </c>
      <c r="K29" s="38">
        <v>43775</v>
      </c>
      <c r="L29" s="38">
        <v>43776</v>
      </c>
      <c r="M29" s="38">
        <v>43777</v>
      </c>
      <c r="N29" s="39">
        <v>43778</v>
      </c>
      <c r="O29" s="37">
        <v>43807</v>
      </c>
      <c r="P29" s="38">
        <v>43808</v>
      </c>
      <c r="Q29" s="38">
        <v>43809</v>
      </c>
      <c r="R29" s="38">
        <v>43810</v>
      </c>
      <c r="S29" s="38">
        <v>43811</v>
      </c>
      <c r="T29" s="38">
        <v>43812</v>
      </c>
      <c r="U29" s="39">
        <v>43813</v>
      </c>
      <c r="V29" s="33"/>
      <c r="W29" s="33"/>
      <c r="X29" s="33"/>
      <c r="Y29" s="55"/>
    </row>
    <row r="30" spans="1:25" ht="13.15" customHeight="1" x14ac:dyDescent="0.2">
      <c r="A30" s="37">
        <v>43751</v>
      </c>
      <c r="B30" s="38">
        <v>43752</v>
      </c>
      <c r="C30" s="38">
        <v>43753</v>
      </c>
      <c r="D30" s="38">
        <v>43754</v>
      </c>
      <c r="E30" s="38">
        <v>43755</v>
      </c>
      <c r="F30" s="38">
        <v>43756</v>
      </c>
      <c r="G30" s="39">
        <v>43757</v>
      </c>
      <c r="H30" s="37">
        <v>43779</v>
      </c>
      <c r="I30" s="38">
        <v>43780</v>
      </c>
      <c r="J30" s="38">
        <v>43781</v>
      </c>
      <c r="K30" s="38">
        <v>43782</v>
      </c>
      <c r="L30" s="38">
        <v>43783</v>
      </c>
      <c r="M30" s="38">
        <v>43784</v>
      </c>
      <c r="N30" s="39">
        <v>43785</v>
      </c>
      <c r="O30" s="37">
        <v>43814</v>
      </c>
      <c r="P30" s="38">
        <v>43815</v>
      </c>
      <c r="Q30" s="38">
        <v>43816</v>
      </c>
      <c r="R30" s="38">
        <v>43817</v>
      </c>
      <c r="S30" s="38">
        <v>43818</v>
      </c>
      <c r="T30" s="38">
        <v>43819</v>
      </c>
      <c r="U30" s="39">
        <v>43820</v>
      </c>
      <c r="V30" s="33"/>
      <c r="W30" s="33"/>
      <c r="X30" s="33"/>
      <c r="Y30" s="55"/>
    </row>
    <row r="31" spans="1:25" ht="13.15" customHeight="1" x14ac:dyDescent="0.2">
      <c r="A31" s="37">
        <v>43758</v>
      </c>
      <c r="B31" s="38">
        <v>43759</v>
      </c>
      <c r="C31" s="38">
        <v>43760</v>
      </c>
      <c r="D31" s="38">
        <v>43761</v>
      </c>
      <c r="E31" s="38">
        <v>43762</v>
      </c>
      <c r="F31" s="38">
        <v>43763</v>
      </c>
      <c r="G31" s="39">
        <v>43764</v>
      </c>
      <c r="H31" s="37">
        <v>43786</v>
      </c>
      <c r="I31" s="38">
        <v>43787</v>
      </c>
      <c r="J31" s="38">
        <v>43788</v>
      </c>
      <c r="K31" s="38">
        <v>43789</v>
      </c>
      <c r="L31" s="38">
        <v>43790</v>
      </c>
      <c r="M31" s="38">
        <v>43791</v>
      </c>
      <c r="N31" s="39">
        <v>43792</v>
      </c>
      <c r="O31" s="37">
        <v>43821</v>
      </c>
      <c r="P31" s="38">
        <v>43822</v>
      </c>
      <c r="Q31" s="38">
        <v>43823</v>
      </c>
      <c r="R31" s="38">
        <v>43824</v>
      </c>
      <c r="S31" s="38">
        <v>43825</v>
      </c>
      <c r="T31" s="38">
        <v>43826</v>
      </c>
      <c r="U31" s="39">
        <v>43827</v>
      </c>
      <c r="V31" s="33"/>
      <c r="W31" s="33"/>
      <c r="X31" s="33"/>
      <c r="Y31" s="55"/>
    </row>
    <row r="32" spans="1:25" x14ac:dyDescent="0.2">
      <c r="A32" s="58">
        <v>43765</v>
      </c>
      <c r="B32" s="59">
        <v>43766</v>
      </c>
      <c r="C32" s="59">
        <v>43767</v>
      </c>
      <c r="D32" s="59">
        <v>43768</v>
      </c>
      <c r="E32" s="59">
        <v>43769</v>
      </c>
      <c r="F32" s="56"/>
      <c r="G32" s="57"/>
      <c r="H32" s="58">
        <v>43793</v>
      </c>
      <c r="I32" s="59">
        <v>43794</v>
      </c>
      <c r="J32" s="59">
        <v>43795</v>
      </c>
      <c r="K32" s="59">
        <v>43796</v>
      </c>
      <c r="L32" s="59">
        <v>43797</v>
      </c>
      <c r="M32" s="59">
        <v>43798</v>
      </c>
      <c r="N32" s="105">
        <v>43799</v>
      </c>
      <c r="O32" s="58">
        <v>43828</v>
      </c>
      <c r="P32" s="59">
        <v>43829</v>
      </c>
      <c r="Q32" s="59">
        <v>43830</v>
      </c>
      <c r="R32" s="59"/>
      <c r="S32" s="59"/>
      <c r="T32" s="59"/>
      <c r="U32" s="105"/>
      <c r="V32" s="33"/>
      <c r="W32" s="33"/>
      <c r="X32" s="33"/>
      <c r="Y32" s="55"/>
    </row>
    <row r="33" spans="2:25" x14ac:dyDescent="0.2">
      <c r="W33" s="55"/>
      <c r="X33" s="55"/>
      <c r="Y33" s="55"/>
    </row>
    <row r="34" spans="2:25" x14ac:dyDescent="0.2">
      <c r="C34" s="23"/>
      <c r="D34" s="23"/>
      <c r="W34" s="55"/>
      <c r="X34" s="55"/>
      <c r="Y34" s="55"/>
    </row>
    <row r="35" spans="2:25" x14ac:dyDescent="0.2">
      <c r="C35" s="23"/>
      <c r="D35" s="23"/>
      <c r="W35" s="55"/>
      <c r="X35" s="55"/>
      <c r="Y35" s="55"/>
    </row>
    <row r="36" spans="2:25" x14ac:dyDescent="0.2">
      <c r="C36" s="23"/>
      <c r="D36" s="23"/>
      <c r="W36" s="55"/>
      <c r="X36" s="55"/>
      <c r="Y36" s="55"/>
    </row>
    <row r="37" spans="2:25" x14ac:dyDescent="0.2">
      <c r="C37" s="23"/>
      <c r="D37" s="23"/>
      <c r="W37" s="55"/>
      <c r="X37" s="55"/>
      <c r="Y37" s="55"/>
    </row>
    <row r="38" spans="2:25" x14ac:dyDescent="0.2">
      <c r="C38" s="23"/>
      <c r="D38" s="23"/>
      <c r="W38" s="55"/>
      <c r="X38" s="55"/>
      <c r="Y38" s="55"/>
    </row>
    <row r="39" spans="2:25" x14ac:dyDescent="0.2">
      <c r="B39" s="20" t="s">
        <v>56</v>
      </c>
      <c r="C39" s="23" t="s">
        <v>56</v>
      </c>
      <c r="D39" s="23" t="s">
        <v>56</v>
      </c>
      <c r="W39" s="55"/>
      <c r="X39" s="55"/>
      <c r="Y39" s="55"/>
    </row>
    <row r="40" spans="2:25" x14ac:dyDescent="0.2">
      <c r="B40" s="20" t="s">
        <v>56</v>
      </c>
      <c r="C40" s="23" t="s">
        <v>56</v>
      </c>
      <c r="D40" s="23" t="s">
        <v>56</v>
      </c>
      <c r="W40" s="55"/>
      <c r="X40" s="55"/>
      <c r="Y40" s="55"/>
    </row>
  </sheetData>
  <mergeCells count="16">
    <mergeCell ref="T1:U1"/>
    <mergeCell ref="Z3:Z4"/>
    <mergeCell ref="A3:G3"/>
    <mergeCell ref="H3:N3"/>
    <mergeCell ref="O3:U3"/>
    <mergeCell ref="W3:X3"/>
    <mergeCell ref="Y3:Y4"/>
    <mergeCell ref="A26:G26"/>
    <mergeCell ref="H26:N26"/>
    <mergeCell ref="O26:U26"/>
    <mergeCell ref="A11:G11"/>
    <mergeCell ref="H11:N11"/>
    <mergeCell ref="O11:U11"/>
    <mergeCell ref="A19:G19"/>
    <mergeCell ref="H19:N19"/>
    <mergeCell ref="O19:U19"/>
  </mergeCells>
  <conditionalFormatting sqref="V21 A26:U27 A3:U20">
    <cfRule type="cellIs" dxfId="233" priority="271" operator="equal">
      <formula>$Z$5</formula>
    </cfRule>
    <cfRule type="cellIs" dxfId="232" priority="272" operator="equal">
      <formula>$Y$5</formula>
    </cfRule>
    <cfRule type="cellIs" dxfId="231" priority="273" operator="equal">
      <formula>$Z$13</formula>
    </cfRule>
    <cfRule type="cellIs" dxfId="230" priority="274" operator="equal">
      <formula>$Y$13</formula>
    </cfRule>
    <cfRule type="cellIs" dxfId="229" priority="275" operator="equal">
      <formula>$Z$12</formula>
    </cfRule>
    <cfRule type="cellIs" dxfId="228" priority="276" operator="equal">
      <formula>$Y$12</formula>
    </cfRule>
    <cfRule type="cellIs" dxfId="227" priority="277" operator="equal">
      <formula>$Z$11</formula>
    </cfRule>
    <cfRule type="cellIs" dxfId="226" priority="278" operator="equal">
      <formula>$Y$11</formula>
    </cfRule>
    <cfRule type="cellIs" dxfId="225" priority="279" operator="equal">
      <formula>$Z$10</formula>
    </cfRule>
    <cfRule type="cellIs" dxfId="224" priority="280" operator="equal">
      <formula>$Y$10</formula>
    </cfRule>
    <cfRule type="cellIs" dxfId="223" priority="281" operator="equal">
      <formula>$Z$9</formula>
    </cfRule>
    <cfRule type="cellIs" dxfId="222" priority="282" operator="equal">
      <formula>$Y$9</formula>
    </cfRule>
    <cfRule type="cellIs" dxfId="221" priority="283" operator="equal">
      <formula>$Z$8</formula>
    </cfRule>
    <cfRule type="cellIs" dxfId="220" priority="284" operator="equal">
      <formula>$Y$8</formula>
    </cfRule>
    <cfRule type="cellIs" dxfId="219" priority="285" operator="equal">
      <formula>$Z$7</formula>
    </cfRule>
    <cfRule type="cellIs" dxfId="218" priority="286" operator="equal">
      <formula>$Y$7</formula>
    </cfRule>
    <cfRule type="cellIs" dxfId="217" priority="287" operator="equal">
      <formula>$Z$6</formula>
    </cfRule>
    <cfRule type="cellIs" dxfId="216" priority="288" operator="equal">
      <formula>$Y$6</formula>
    </cfRule>
  </conditionalFormatting>
  <conditionalFormatting sqref="A25:L25 A21:N24">
    <cfRule type="cellIs" dxfId="215" priority="235" operator="equal">
      <formula>$Z$5</formula>
    </cfRule>
    <cfRule type="cellIs" dxfId="214" priority="236" operator="equal">
      <formula>$Y$5</formula>
    </cfRule>
    <cfRule type="cellIs" dxfId="213" priority="237" operator="equal">
      <formula>$Z$13</formula>
    </cfRule>
    <cfRule type="cellIs" dxfId="212" priority="238" operator="equal">
      <formula>$Y$13</formula>
    </cfRule>
    <cfRule type="cellIs" dxfId="211" priority="239" operator="equal">
      <formula>$Z$12</formula>
    </cfRule>
    <cfRule type="cellIs" dxfId="210" priority="240" operator="equal">
      <formula>$Y$12</formula>
    </cfRule>
    <cfRule type="cellIs" dxfId="209" priority="241" operator="equal">
      <formula>$Z$11</formula>
    </cfRule>
    <cfRule type="cellIs" dxfId="208" priority="242" operator="equal">
      <formula>$Y$11</formula>
    </cfRule>
    <cfRule type="cellIs" dxfId="207" priority="243" operator="equal">
      <formula>$Z$10</formula>
    </cfRule>
    <cfRule type="cellIs" dxfId="206" priority="244" operator="equal">
      <formula>$Y$10</formula>
    </cfRule>
    <cfRule type="cellIs" dxfId="205" priority="245" operator="equal">
      <formula>$Z$9</formula>
    </cfRule>
    <cfRule type="cellIs" dxfId="204" priority="246" operator="equal">
      <formula>$Y$9</formula>
    </cfRule>
    <cfRule type="cellIs" dxfId="203" priority="247" operator="equal">
      <formula>$Z$8</formula>
    </cfRule>
    <cfRule type="cellIs" dxfId="202" priority="248" operator="equal">
      <formula>$Y$8</formula>
    </cfRule>
    <cfRule type="cellIs" dxfId="201" priority="249" operator="equal">
      <formula>$Z$7</formula>
    </cfRule>
    <cfRule type="cellIs" dxfId="200" priority="250" operator="equal">
      <formula>$Y$7</formula>
    </cfRule>
    <cfRule type="cellIs" dxfId="199" priority="251" operator="equal">
      <formula>$Z$6</formula>
    </cfRule>
    <cfRule type="cellIs" dxfId="198" priority="252" operator="equal">
      <formula>$Y$6</formula>
    </cfRule>
  </conditionalFormatting>
  <conditionalFormatting sqref="M25">
    <cfRule type="cellIs" dxfId="197" priority="217" operator="equal">
      <formula>$Z$5</formula>
    </cfRule>
    <cfRule type="cellIs" dxfId="196" priority="218" operator="equal">
      <formula>$Y$5</formula>
    </cfRule>
    <cfRule type="cellIs" dxfId="195" priority="219" operator="equal">
      <formula>$Z$13</formula>
    </cfRule>
    <cfRule type="cellIs" dxfId="194" priority="220" operator="equal">
      <formula>$Y$13</formula>
    </cfRule>
    <cfRule type="cellIs" dxfId="193" priority="221" operator="equal">
      <formula>$Z$12</formula>
    </cfRule>
    <cfRule type="cellIs" dxfId="192" priority="222" operator="equal">
      <formula>$Y$12</formula>
    </cfRule>
    <cfRule type="cellIs" dxfId="191" priority="223" operator="equal">
      <formula>$Z$11</formula>
    </cfRule>
    <cfRule type="cellIs" dxfId="190" priority="224" operator="equal">
      <formula>$Y$11</formula>
    </cfRule>
    <cfRule type="cellIs" dxfId="189" priority="225" operator="equal">
      <formula>$Z$10</formula>
    </cfRule>
    <cfRule type="cellIs" dxfId="188" priority="226" operator="equal">
      <formula>$Y$10</formula>
    </cfRule>
    <cfRule type="cellIs" dxfId="187" priority="227" operator="equal">
      <formula>$Z$9</formula>
    </cfRule>
    <cfRule type="cellIs" dxfId="186" priority="228" operator="equal">
      <formula>$Y$9</formula>
    </cfRule>
    <cfRule type="cellIs" dxfId="185" priority="229" operator="equal">
      <formula>$Z$8</formula>
    </cfRule>
    <cfRule type="cellIs" dxfId="184" priority="230" operator="equal">
      <formula>$Y$8</formula>
    </cfRule>
    <cfRule type="cellIs" dxfId="183" priority="231" operator="equal">
      <formula>$Z$7</formula>
    </cfRule>
    <cfRule type="cellIs" dxfId="182" priority="232" operator="equal">
      <formula>$Y$7</formula>
    </cfRule>
    <cfRule type="cellIs" dxfId="181" priority="233" operator="equal">
      <formula>$Z$6</formula>
    </cfRule>
    <cfRule type="cellIs" dxfId="180" priority="234" operator="equal">
      <formula>$Y$6</formula>
    </cfRule>
  </conditionalFormatting>
  <conditionalFormatting sqref="N25">
    <cfRule type="cellIs" dxfId="179" priority="199" operator="equal">
      <formula>$Z$5</formula>
    </cfRule>
    <cfRule type="cellIs" dxfId="178" priority="200" operator="equal">
      <formula>$Y$5</formula>
    </cfRule>
    <cfRule type="cellIs" dxfId="177" priority="201" operator="equal">
      <formula>$Z$13</formula>
    </cfRule>
    <cfRule type="cellIs" dxfId="176" priority="202" operator="equal">
      <formula>$Y$13</formula>
    </cfRule>
    <cfRule type="cellIs" dxfId="175" priority="203" operator="equal">
      <formula>$Z$12</formula>
    </cfRule>
    <cfRule type="cellIs" dxfId="174" priority="204" operator="equal">
      <formula>$Y$12</formula>
    </cfRule>
    <cfRule type="cellIs" dxfId="173" priority="205" operator="equal">
      <formula>$Z$11</formula>
    </cfRule>
    <cfRule type="cellIs" dxfId="172" priority="206" operator="equal">
      <formula>$Y$11</formula>
    </cfRule>
    <cfRule type="cellIs" dxfId="171" priority="207" operator="equal">
      <formula>$Z$10</formula>
    </cfRule>
    <cfRule type="cellIs" dxfId="170" priority="208" operator="equal">
      <formula>$Y$10</formula>
    </cfRule>
    <cfRule type="cellIs" dxfId="169" priority="209" operator="equal">
      <formula>$Z$9</formula>
    </cfRule>
    <cfRule type="cellIs" dxfId="168" priority="210" operator="equal">
      <formula>$Y$9</formula>
    </cfRule>
    <cfRule type="cellIs" dxfId="167" priority="211" operator="equal">
      <formula>$Z$8</formula>
    </cfRule>
    <cfRule type="cellIs" dxfId="166" priority="212" operator="equal">
      <formula>$Y$8</formula>
    </cfRule>
    <cfRule type="cellIs" dxfId="165" priority="213" operator="equal">
      <formula>$Z$7</formula>
    </cfRule>
    <cfRule type="cellIs" dxfId="164" priority="214" operator="equal">
      <formula>$Y$7</formula>
    </cfRule>
    <cfRule type="cellIs" dxfId="163" priority="215" operator="equal">
      <formula>$Z$6</formula>
    </cfRule>
    <cfRule type="cellIs" dxfId="162" priority="216" operator="equal">
      <formula>$Y$6</formula>
    </cfRule>
  </conditionalFormatting>
  <conditionalFormatting sqref="O25:S25 O21:U24">
    <cfRule type="cellIs" dxfId="161" priority="181" operator="equal">
      <formula>$Z$5</formula>
    </cfRule>
    <cfRule type="cellIs" dxfId="160" priority="182" operator="equal">
      <formula>$Y$5</formula>
    </cfRule>
    <cfRule type="cellIs" dxfId="159" priority="183" operator="equal">
      <formula>$Z$13</formula>
    </cfRule>
    <cfRule type="cellIs" dxfId="158" priority="184" operator="equal">
      <formula>$Y$13</formula>
    </cfRule>
    <cfRule type="cellIs" dxfId="157" priority="185" operator="equal">
      <formula>$Z$12</formula>
    </cfRule>
    <cfRule type="cellIs" dxfId="156" priority="186" operator="equal">
      <formula>$Y$12</formula>
    </cfRule>
    <cfRule type="cellIs" dxfId="155" priority="187" operator="equal">
      <formula>$Z$11</formula>
    </cfRule>
    <cfRule type="cellIs" dxfId="154" priority="188" operator="equal">
      <formula>$Y$11</formula>
    </cfRule>
    <cfRule type="cellIs" dxfId="153" priority="189" operator="equal">
      <formula>$Z$10</formula>
    </cfRule>
    <cfRule type="cellIs" dxfId="152" priority="190" operator="equal">
      <formula>$Y$10</formula>
    </cfRule>
    <cfRule type="cellIs" dxfId="151" priority="191" operator="equal">
      <formula>$Z$9</formula>
    </cfRule>
    <cfRule type="cellIs" dxfId="150" priority="192" operator="equal">
      <formula>$Y$9</formula>
    </cfRule>
    <cfRule type="cellIs" dxfId="149" priority="193" operator="equal">
      <formula>$Z$8</formula>
    </cfRule>
    <cfRule type="cellIs" dxfId="148" priority="194" operator="equal">
      <formula>$Y$8</formula>
    </cfRule>
    <cfRule type="cellIs" dxfId="147" priority="195" operator="equal">
      <formula>$Z$7</formula>
    </cfRule>
    <cfRule type="cellIs" dxfId="146" priority="196" operator="equal">
      <formula>$Y$7</formula>
    </cfRule>
    <cfRule type="cellIs" dxfId="145" priority="197" operator="equal">
      <formula>$Z$6</formula>
    </cfRule>
    <cfRule type="cellIs" dxfId="144" priority="198" operator="equal">
      <formula>$Y$6</formula>
    </cfRule>
  </conditionalFormatting>
  <conditionalFormatting sqref="T25">
    <cfRule type="cellIs" dxfId="143" priority="163" operator="equal">
      <formula>$Z$5</formula>
    </cfRule>
    <cfRule type="cellIs" dxfId="142" priority="164" operator="equal">
      <formula>$Y$5</formula>
    </cfRule>
    <cfRule type="cellIs" dxfId="141" priority="165" operator="equal">
      <formula>$Z$13</formula>
    </cfRule>
    <cfRule type="cellIs" dxfId="140" priority="166" operator="equal">
      <formula>$Y$13</formula>
    </cfRule>
    <cfRule type="cellIs" dxfId="139" priority="167" operator="equal">
      <formula>$Z$12</formula>
    </cfRule>
    <cfRule type="cellIs" dxfId="138" priority="168" operator="equal">
      <formula>$Y$12</formula>
    </cfRule>
    <cfRule type="cellIs" dxfId="137" priority="169" operator="equal">
      <formula>$Z$11</formula>
    </cfRule>
    <cfRule type="cellIs" dxfId="136" priority="170" operator="equal">
      <formula>$Y$11</formula>
    </cfRule>
    <cfRule type="cellIs" dxfId="135" priority="171" operator="equal">
      <formula>$Z$10</formula>
    </cfRule>
    <cfRule type="cellIs" dxfId="134" priority="172" operator="equal">
      <formula>$Y$10</formula>
    </cfRule>
    <cfRule type="cellIs" dxfId="133" priority="173" operator="equal">
      <formula>$Z$9</formula>
    </cfRule>
    <cfRule type="cellIs" dxfId="132" priority="174" operator="equal">
      <formula>$Y$9</formula>
    </cfRule>
    <cfRule type="cellIs" dxfId="131" priority="175" operator="equal">
      <formula>$Z$8</formula>
    </cfRule>
    <cfRule type="cellIs" dxfId="130" priority="176" operator="equal">
      <formula>$Y$8</formula>
    </cfRule>
    <cfRule type="cellIs" dxfId="129" priority="177" operator="equal">
      <formula>$Z$7</formula>
    </cfRule>
    <cfRule type="cellIs" dxfId="128" priority="178" operator="equal">
      <formula>$Y$7</formula>
    </cfRule>
    <cfRule type="cellIs" dxfId="127" priority="179" operator="equal">
      <formula>$Z$6</formula>
    </cfRule>
    <cfRule type="cellIs" dxfId="126" priority="180" operator="equal">
      <formula>$Y$6</formula>
    </cfRule>
  </conditionalFormatting>
  <conditionalFormatting sqref="U25">
    <cfRule type="cellIs" dxfId="125" priority="145" operator="equal">
      <formula>$Z$5</formula>
    </cfRule>
    <cfRule type="cellIs" dxfId="124" priority="146" operator="equal">
      <formula>$Y$5</formula>
    </cfRule>
    <cfRule type="cellIs" dxfId="123" priority="147" operator="equal">
      <formula>$Z$13</formula>
    </cfRule>
    <cfRule type="cellIs" dxfId="122" priority="148" operator="equal">
      <formula>$Y$13</formula>
    </cfRule>
    <cfRule type="cellIs" dxfId="121" priority="149" operator="equal">
      <formula>$Z$12</formula>
    </cfRule>
    <cfRule type="cellIs" dxfId="120" priority="150" operator="equal">
      <formula>$Y$12</formula>
    </cfRule>
    <cfRule type="cellIs" dxfId="119" priority="151" operator="equal">
      <formula>$Z$11</formula>
    </cfRule>
    <cfRule type="cellIs" dxfId="118" priority="152" operator="equal">
      <formula>$Y$11</formula>
    </cfRule>
    <cfRule type="cellIs" dxfId="117" priority="153" operator="equal">
      <formula>$Z$10</formula>
    </cfRule>
    <cfRule type="cellIs" dxfId="116" priority="154" operator="equal">
      <formula>$Y$10</formula>
    </cfRule>
    <cfRule type="cellIs" dxfId="115" priority="155" operator="equal">
      <formula>$Z$9</formula>
    </cfRule>
    <cfRule type="cellIs" dxfId="114" priority="156" operator="equal">
      <formula>$Y$9</formula>
    </cfRule>
    <cfRule type="cellIs" dxfId="113" priority="157" operator="equal">
      <formula>$Z$8</formula>
    </cfRule>
    <cfRule type="cellIs" dxfId="112" priority="158" operator="equal">
      <formula>$Y$8</formula>
    </cfRule>
    <cfRule type="cellIs" dxfId="111" priority="159" operator="equal">
      <formula>$Z$7</formula>
    </cfRule>
    <cfRule type="cellIs" dxfId="110" priority="160" operator="equal">
      <formula>$Y$7</formula>
    </cfRule>
    <cfRule type="cellIs" dxfId="109" priority="161" operator="equal">
      <formula>$Z$6</formula>
    </cfRule>
    <cfRule type="cellIs" dxfId="108" priority="162" operator="equal">
      <formula>$Y$6</formula>
    </cfRule>
  </conditionalFormatting>
  <conditionalFormatting sqref="T32">
    <cfRule type="cellIs" dxfId="107" priority="19" operator="equal">
      <formula>$Z$5</formula>
    </cfRule>
    <cfRule type="cellIs" dxfId="106" priority="20" operator="equal">
      <formula>$Y$5</formula>
    </cfRule>
    <cfRule type="cellIs" dxfId="105" priority="21" operator="equal">
      <formula>$Z$13</formula>
    </cfRule>
    <cfRule type="cellIs" dxfId="104" priority="22" operator="equal">
      <formula>$Y$13</formula>
    </cfRule>
    <cfRule type="cellIs" dxfId="103" priority="23" operator="equal">
      <formula>$Z$12</formula>
    </cfRule>
    <cfRule type="cellIs" dxfId="102" priority="24" operator="equal">
      <formula>$Y$12</formula>
    </cfRule>
    <cfRule type="cellIs" dxfId="101" priority="25" operator="equal">
      <formula>$Z$11</formula>
    </cfRule>
    <cfRule type="cellIs" dxfId="100" priority="26" operator="equal">
      <formula>$Y$11</formula>
    </cfRule>
    <cfRule type="cellIs" dxfId="99" priority="27" operator="equal">
      <formula>$Z$10</formula>
    </cfRule>
    <cfRule type="cellIs" dxfId="98" priority="28" operator="equal">
      <formula>$Y$10</formula>
    </cfRule>
    <cfRule type="cellIs" dxfId="97" priority="29" operator="equal">
      <formula>$Z$9</formula>
    </cfRule>
    <cfRule type="cellIs" dxfId="96" priority="30" operator="equal">
      <formula>$Y$9</formula>
    </cfRule>
    <cfRule type="cellIs" dxfId="95" priority="31" operator="equal">
      <formula>$Z$8</formula>
    </cfRule>
    <cfRule type="cellIs" dxfId="94" priority="32" operator="equal">
      <formula>$Y$8</formula>
    </cfRule>
    <cfRule type="cellIs" dxfId="93" priority="33" operator="equal">
      <formula>$Z$7</formula>
    </cfRule>
    <cfRule type="cellIs" dxfId="92" priority="34" operator="equal">
      <formula>$Y$7</formula>
    </cfRule>
    <cfRule type="cellIs" dxfId="91" priority="35" operator="equal">
      <formula>$Z$6</formula>
    </cfRule>
    <cfRule type="cellIs" dxfId="90" priority="36" operator="equal">
      <formula>$Y$6</formula>
    </cfRule>
  </conditionalFormatting>
  <conditionalFormatting sqref="U32">
    <cfRule type="cellIs" dxfId="89" priority="1" operator="equal">
      <formula>$Z$5</formula>
    </cfRule>
    <cfRule type="cellIs" dxfId="88" priority="2" operator="equal">
      <formula>$Y$5</formula>
    </cfRule>
    <cfRule type="cellIs" dxfId="87" priority="3" operator="equal">
      <formula>$Z$13</formula>
    </cfRule>
    <cfRule type="cellIs" dxfId="86" priority="4" operator="equal">
      <formula>$Y$13</formula>
    </cfRule>
    <cfRule type="cellIs" dxfId="85" priority="5" operator="equal">
      <formula>$Z$12</formula>
    </cfRule>
    <cfRule type="cellIs" dxfId="84" priority="6" operator="equal">
      <formula>$Y$12</formula>
    </cfRule>
    <cfRule type="cellIs" dxfId="83" priority="7" operator="equal">
      <formula>$Z$11</formula>
    </cfRule>
    <cfRule type="cellIs" dxfId="82" priority="8" operator="equal">
      <formula>$Y$11</formula>
    </cfRule>
    <cfRule type="cellIs" dxfId="81" priority="9" operator="equal">
      <formula>$Z$10</formula>
    </cfRule>
    <cfRule type="cellIs" dxfId="80" priority="10" operator="equal">
      <formula>$Y$10</formula>
    </cfRule>
    <cfRule type="cellIs" dxfId="79" priority="11" operator="equal">
      <formula>$Z$9</formula>
    </cfRule>
    <cfRule type="cellIs" dxfId="78" priority="12" operator="equal">
      <formula>$Y$9</formula>
    </cfRule>
    <cfRule type="cellIs" dxfId="77" priority="13" operator="equal">
      <formula>$Z$8</formula>
    </cfRule>
    <cfRule type="cellIs" dxfId="76" priority="14" operator="equal">
      <formula>$Y$8</formula>
    </cfRule>
    <cfRule type="cellIs" dxfId="75" priority="15" operator="equal">
      <formula>$Z$7</formula>
    </cfRule>
    <cfRule type="cellIs" dxfId="74" priority="16" operator="equal">
      <formula>$Y$7</formula>
    </cfRule>
    <cfRule type="cellIs" dxfId="73" priority="17" operator="equal">
      <formula>$Z$6</formula>
    </cfRule>
    <cfRule type="cellIs" dxfId="72" priority="18" operator="equal">
      <formula>$Y$6</formula>
    </cfRule>
  </conditionalFormatting>
  <conditionalFormatting sqref="A32:L32 A28:N31">
    <cfRule type="cellIs" dxfId="71" priority="91" operator="equal">
      <formula>$Z$5</formula>
    </cfRule>
    <cfRule type="cellIs" dxfId="70" priority="92" operator="equal">
      <formula>$Y$5</formula>
    </cfRule>
    <cfRule type="cellIs" dxfId="69" priority="93" operator="equal">
      <formula>$Z$13</formula>
    </cfRule>
    <cfRule type="cellIs" dxfId="68" priority="94" operator="equal">
      <formula>$Y$13</formula>
    </cfRule>
    <cfRule type="cellIs" dxfId="67" priority="95" operator="equal">
      <formula>$Z$12</formula>
    </cfRule>
    <cfRule type="cellIs" dxfId="66" priority="96" operator="equal">
      <formula>$Y$12</formula>
    </cfRule>
    <cfRule type="cellIs" dxfId="65" priority="97" operator="equal">
      <formula>$Z$11</formula>
    </cfRule>
    <cfRule type="cellIs" dxfId="64" priority="98" operator="equal">
      <formula>$Y$11</formula>
    </cfRule>
    <cfRule type="cellIs" dxfId="63" priority="99" operator="equal">
      <formula>$Z$10</formula>
    </cfRule>
    <cfRule type="cellIs" dxfId="62" priority="100" operator="equal">
      <formula>$Y$10</formula>
    </cfRule>
    <cfRule type="cellIs" dxfId="61" priority="101" operator="equal">
      <formula>$Z$9</formula>
    </cfRule>
    <cfRule type="cellIs" dxfId="60" priority="102" operator="equal">
      <formula>$Y$9</formula>
    </cfRule>
    <cfRule type="cellIs" dxfId="59" priority="103" operator="equal">
      <formula>$Z$8</formula>
    </cfRule>
    <cfRule type="cellIs" dxfId="58" priority="104" operator="equal">
      <formula>$Y$8</formula>
    </cfRule>
    <cfRule type="cellIs" dxfId="57" priority="105" operator="equal">
      <formula>$Z$7</formula>
    </cfRule>
    <cfRule type="cellIs" dxfId="56" priority="106" operator="equal">
      <formula>$Y$7</formula>
    </cfRule>
    <cfRule type="cellIs" dxfId="55" priority="107" operator="equal">
      <formula>$Z$6</formula>
    </cfRule>
    <cfRule type="cellIs" dxfId="54" priority="108" operator="equal">
      <formula>$Y$6</formula>
    </cfRule>
  </conditionalFormatting>
  <conditionalFormatting sqref="M32">
    <cfRule type="cellIs" dxfId="53" priority="73" operator="equal">
      <formula>$Z$5</formula>
    </cfRule>
    <cfRule type="cellIs" dxfId="52" priority="74" operator="equal">
      <formula>$Y$5</formula>
    </cfRule>
    <cfRule type="cellIs" dxfId="51" priority="75" operator="equal">
      <formula>$Z$13</formula>
    </cfRule>
    <cfRule type="cellIs" dxfId="50" priority="76" operator="equal">
      <formula>$Y$13</formula>
    </cfRule>
    <cfRule type="cellIs" dxfId="49" priority="77" operator="equal">
      <formula>$Z$12</formula>
    </cfRule>
    <cfRule type="cellIs" dxfId="48" priority="78" operator="equal">
      <formula>$Y$12</formula>
    </cfRule>
    <cfRule type="cellIs" dxfId="47" priority="79" operator="equal">
      <formula>$Z$11</formula>
    </cfRule>
    <cfRule type="cellIs" dxfId="46" priority="80" operator="equal">
      <formula>$Y$11</formula>
    </cfRule>
    <cfRule type="cellIs" dxfId="45" priority="81" operator="equal">
      <formula>$Z$10</formula>
    </cfRule>
    <cfRule type="cellIs" dxfId="44" priority="82" operator="equal">
      <formula>$Y$10</formula>
    </cfRule>
    <cfRule type="cellIs" dxfId="43" priority="83" operator="equal">
      <formula>$Z$9</formula>
    </cfRule>
    <cfRule type="cellIs" dxfId="42" priority="84" operator="equal">
      <formula>$Y$9</formula>
    </cfRule>
    <cfRule type="cellIs" dxfId="41" priority="85" operator="equal">
      <formula>$Z$8</formula>
    </cfRule>
    <cfRule type="cellIs" dxfId="40" priority="86" operator="equal">
      <formula>$Y$8</formula>
    </cfRule>
    <cfRule type="cellIs" dxfId="39" priority="87" operator="equal">
      <formula>$Z$7</formula>
    </cfRule>
    <cfRule type="cellIs" dxfId="38" priority="88" operator="equal">
      <formula>$Y$7</formula>
    </cfRule>
    <cfRule type="cellIs" dxfId="37" priority="89" operator="equal">
      <formula>$Z$6</formula>
    </cfRule>
    <cfRule type="cellIs" dxfId="36" priority="90" operator="equal">
      <formula>$Y$6</formula>
    </cfRule>
  </conditionalFormatting>
  <conditionalFormatting sqref="N32">
    <cfRule type="cellIs" dxfId="35" priority="55" operator="equal">
      <formula>$Z$5</formula>
    </cfRule>
    <cfRule type="cellIs" dxfId="34" priority="56" operator="equal">
      <formula>$Y$5</formula>
    </cfRule>
    <cfRule type="cellIs" dxfId="33" priority="57" operator="equal">
      <formula>$Z$13</formula>
    </cfRule>
    <cfRule type="cellIs" dxfId="32" priority="58" operator="equal">
      <formula>$Y$13</formula>
    </cfRule>
    <cfRule type="cellIs" dxfId="31" priority="59" operator="equal">
      <formula>$Z$12</formula>
    </cfRule>
    <cfRule type="cellIs" dxfId="30" priority="60" operator="equal">
      <formula>$Y$12</formula>
    </cfRule>
    <cfRule type="cellIs" dxfId="29" priority="61" operator="equal">
      <formula>$Z$11</formula>
    </cfRule>
    <cfRule type="cellIs" dxfId="28" priority="62" operator="equal">
      <formula>$Y$11</formula>
    </cfRule>
    <cfRule type="cellIs" dxfId="27" priority="63" operator="equal">
      <formula>$Z$10</formula>
    </cfRule>
    <cfRule type="cellIs" dxfId="26" priority="64" operator="equal">
      <formula>$Y$10</formula>
    </cfRule>
    <cfRule type="cellIs" dxfId="25" priority="65" operator="equal">
      <formula>$Z$9</formula>
    </cfRule>
    <cfRule type="cellIs" dxfId="24" priority="66" operator="equal">
      <formula>$Y$9</formula>
    </cfRule>
    <cfRule type="cellIs" dxfId="23" priority="67" operator="equal">
      <formula>$Z$8</formula>
    </cfRule>
    <cfRule type="cellIs" dxfId="22" priority="68" operator="equal">
      <formula>$Y$8</formula>
    </cfRule>
    <cfRule type="cellIs" dxfId="21" priority="69" operator="equal">
      <formula>$Z$7</formula>
    </cfRule>
    <cfRule type="cellIs" dxfId="20" priority="70" operator="equal">
      <formula>$Y$7</formula>
    </cfRule>
    <cfRule type="cellIs" dxfId="19" priority="71" operator="equal">
      <formula>$Z$6</formula>
    </cfRule>
    <cfRule type="cellIs" dxfId="18" priority="72" operator="equal">
      <formula>$Y$6</formula>
    </cfRule>
  </conditionalFormatting>
  <conditionalFormatting sqref="O32:S32 O28:U31">
    <cfRule type="cellIs" dxfId="17" priority="37" operator="equal">
      <formula>$Z$5</formula>
    </cfRule>
    <cfRule type="cellIs" dxfId="16" priority="38" operator="equal">
      <formula>$Y$5</formula>
    </cfRule>
    <cfRule type="cellIs" dxfId="15" priority="39" operator="equal">
      <formula>$Z$13</formula>
    </cfRule>
    <cfRule type="cellIs" dxfId="14" priority="40" operator="equal">
      <formula>$Y$13</formula>
    </cfRule>
    <cfRule type="cellIs" dxfId="13" priority="41" operator="equal">
      <formula>$Z$12</formula>
    </cfRule>
    <cfRule type="cellIs" dxfId="12" priority="42" operator="equal">
      <formula>$Y$12</formula>
    </cfRule>
    <cfRule type="cellIs" dxfId="11" priority="43" operator="equal">
      <formula>$Z$11</formula>
    </cfRule>
    <cfRule type="cellIs" dxfId="10" priority="44" operator="equal">
      <formula>$Y$11</formula>
    </cfRule>
    <cfRule type="cellIs" dxfId="9" priority="45" operator="equal">
      <formula>$Z$10</formula>
    </cfRule>
    <cfRule type="cellIs" dxfId="8" priority="46" operator="equal">
      <formula>$Y$10</formula>
    </cfRule>
    <cfRule type="cellIs" dxfId="7" priority="47" operator="equal">
      <formula>$Z$9</formula>
    </cfRule>
    <cfRule type="cellIs" dxfId="6" priority="48" operator="equal">
      <formula>$Y$9</formula>
    </cfRule>
    <cfRule type="cellIs" dxfId="5" priority="49" operator="equal">
      <formula>$Z$8</formula>
    </cfRule>
    <cfRule type="cellIs" dxfId="4" priority="50" operator="equal">
      <formula>$Y$8</formula>
    </cfRule>
    <cfRule type="cellIs" dxfId="3" priority="51" operator="equal">
      <formula>$Z$7</formula>
    </cfRule>
    <cfRule type="cellIs" dxfId="2" priority="52" operator="equal">
      <formula>$Y$7</formula>
    </cfRule>
    <cfRule type="cellIs" dxfId="1" priority="53" operator="equal">
      <formula>$Z$6</formula>
    </cfRule>
    <cfRule type="cellIs" dxfId="0" priority="54" operator="equal">
      <formula>$Y$6</formula>
    </cfRule>
  </conditionalFormatting>
  <pageMargins left="0.7" right="0.7" top="0.75" bottom="0.75" header="0.3" footer="0.3"/>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7584-7556-415E-B322-680B9527C996}">
  <sheetPr codeName="Sheet4"/>
  <dimension ref="A1:N19"/>
  <sheetViews>
    <sheetView workbookViewId="0">
      <selection activeCell="I11" sqref="I11"/>
    </sheetView>
  </sheetViews>
  <sheetFormatPr defaultRowHeight="15" x14ac:dyDescent="0.25"/>
  <cols>
    <col min="1" max="1" width="35.140625" bestFit="1" customWidth="1"/>
    <col min="2" max="2" width="36" customWidth="1"/>
    <col min="3" max="3" width="11.42578125" customWidth="1"/>
    <col min="4" max="4" width="13" customWidth="1"/>
    <col min="5" max="5" width="10.85546875" customWidth="1"/>
    <col min="6" max="6" width="10.5703125" customWidth="1"/>
  </cols>
  <sheetData>
    <row r="1" spans="1:14" ht="30" x14ac:dyDescent="0.25">
      <c r="A1" s="96" t="s">
        <v>59</v>
      </c>
      <c r="B1" s="97" t="s">
        <v>60</v>
      </c>
      <c r="C1" s="98" t="s">
        <v>61</v>
      </c>
      <c r="D1" s="98" t="s">
        <v>62</v>
      </c>
      <c r="E1" s="98" t="s">
        <v>63</v>
      </c>
      <c r="F1" s="98" t="s">
        <v>64</v>
      </c>
      <c r="I1" s="96" t="s">
        <v>59</v>
      </c>
      <c r="J1" s="97" t="s">
        <v>60</v>
      </c>
      <c r="K1" s="98" t="s">
        <v>61</v>
      </c>
      <c r="L1" s="98" t="s">
        <v>62</v>
      </c>
      <c r="M1" s="98" t="s">
        <v>63</v>
      </c>
      <c r="N1" s="98" t="s">
        <v>64</v>
      </c>
    </row>
    <row r="2" spans="1:14" ht="315" x14ac:dyDescent="0.25">
      <c r="A2" s="99" t="str">
        <f>IF($C$2="","","PIC Seasonal Formulation - "&amp;Calendar!$W$13&amp;" Finish")</f>
        <v/>
      </c>
      <c r="B2" s="103" t="str">
        <f>IF($A$2="","","PIC Seasonal Formulation Calculator"&amp;CHAR(10)&amp;"Start "&amp;Calendar!$W$13&amp;CHAR(10)&amp;'Seasonal Formulation'!$P$12&amp;": "&amp;'Seasonal Formulation'!$Q$12&amp;CHAR(10)&amp;'Seasonal Formulation'!$P$13&amp;": "&amp;'Seasonal Formulation'!$Q$13&amp;CHAR(10)&amp;"Initial Weight: "&amp;ROUND('Seasonal Formulation'!$D$26,0)&amp;"lb"&amp;CHAR(10)&amp;"Final Weight: "&amp;ROUND('Seasonal Formulation'!$E$26,0)&amp;"lb")</f>
        <v/>
      </c>
      <c r="C2" s="101" t="str">
        <f>IF(OR(Calendar!$Y$13="Don't Change",Calendar!$Y$13="No Data"),"",Calendar!$Y$13)</f>
        <v/>
      </c>
      <c r="D2" s="102" t="str">
        <f t="shared" ref="D2:D19" si="0">IF(C2="","","12:00AM")</f>
        <v/>
      </c>
      <c r="E2" s="101" t="str">
        <f t="shared" ref="E2:E19" si="1">IF(C2="","",C2+1)</f>
        <v/>
      </c>
      <c r="F2" s="102" t="str">
        <f t="shared" ref="F2:F19" si="2">IF(D2="","","11:59PM")</f>
        <v/>
      </c>
      <c r="I2" s="99" t="s">
        <v>68</v>
      </c>
      <c r="J2" s="100" t="s">
        <v>76</v>
      </c>
      <c r="K2" s="101">
        <v>44320</v>
      </c>
      <c r="L2" s="102" t="s">
        <v>65</v>
      </c>
      <c r="M2" s="101">
        <v>44321</v>
      </c>
      <c r="N2" s="102" t="s">
        <v>66</v>
      </c>
    </row>
    <row r="3" spans="1:14" ht="315" x14ac:dyDescent="0.25">
      <c r="A3" s="99" t="str">
        <f>IF($C$3="","","PIC Seasonal Formulation - "&amp;Calendar!$W$13&amp;" Finish")</f>
        <v/>
      </c>
      <c r="B3" s="103" t="str">
        <f>IF(A3="","","PIC Seasonal Formulation Calculator"&amp;CHAR(10)&amp;"Stop "&amp;Calendar!$W$13&amp;CHAR(10)&amp;'Seasonal Formulation'!$P$12&amp;": "&amp;'Seasonal Formulation'!$Q$12&amp;CHAR(10)&amp;'Seasonal Formulation'!$P$13&amp;": "&amp;'Seasonal Formulation'!$Q$13&amp;CHAR(10)&amp;"Initial Weight: "&amp;ROUND('Seasonal Formulation'!$D$26,0)&amp;"lb"&amp;CHAR(10)&amp;"Final Weight: "&amp;ROUND('Seasonal Formulation'!$E$26,0)&amp;"lb")</f>
        <v/>
      </c>
      <c r="C3" s="101" t="str">
        <f>IF(OR(Calendar!$Z$13="Don't Change",Calendar!$Z$13="No Data"),"",Calendar!$Z$13)</f>
        <v/>
      </c>
      <c r="D3" s="102" t="str">
        <f t="shared" si="0"/>
        <v/>
      </c>
      <c r="E3" s="101" t="str">
        <f t="shared" si="1"/>
        <v/>
      </c>
      <c r="F3" s="102" t="str">
        <f t="shared" si="2"/>
        <v/>
      </c>
      <c r="I3" s="99" t="s">
        <v>69</v>
      </c>
      <c r="J3" s="100" t="s">
        <v>77</v>
      </c>
      <c r="K3" s="101">
        <v>44463</v>
      </c>
      <c r="L3" s="102" t="s">
        <v>65</v>
      </c>
      <c r="M3" s="101">
        <v>44464</v>
      </c>
      <c r="N3" s="102" t="s">
        <v>66</v>
      </c>
    </row>
    <row r="4" spans="1:14" ht="315" x14ac:dyDescent="0.25">
      <c r="A4" s="99" t="str">
        <f>IF($C$4="","","PIC Seasonal Formulation - "&amp;Calendar!$W$12&amp;" Start")</f>
        <v/>
      </c>
      <c r="B4" s="100" t="str">
        <f>IF($A$4="","","PIC Seasonal Formulation Calculator"&amp;CHAR(10)&amp;"Start "&amp;Calendar!$W$12&amp;CHAR(10)&amp;'Seasonal Formulation'!$P$12&amp;": "&amp;'Seasonal Formulation'!$Q$12&amp;CHAR(10)&amp;'Seasonal Formulation'!$P$13&amp;": "&amp;'Seasonal Formulation'!$Q$13&amp;CHAR(10)&amp;"Initial Weight: "&amp;ROUND('Seasonal Formulation'!$D$25,0)&amp;"lb"&amp;CHAR(10)&amp;"Final Weight: "&amp;ROUND('Seasonal Formulation'!$E$25,0)&amp;"lb")</f>
        <v/>
      </c>
      <c r="C4" s="101" t="str">
        <f>IF(OR(Calendar!$Y$12="Don't Change",Calendar!$Y$12="No Data"),"",Calendar!$Y$12)</f>
        <v/>
      </c>
      <c r="D4" s="102" t="str">
        <f t="shared" si="0"/>
        <v/>
      </c>
      <c r="E4" s="101" t="str">
        <f t="shared" si="1"/>
        <v/>
      </c>
      <c r="F4" s="102" t="str">
        <f t="shared" si="2"/>
        <v/>
      </c>
      <c r="I4" s="99" t="s">
        <v>70</v>
      </c>
      <c r="J4" s="100" t="s">
        <v>78</v>
      </c>
      <c r="K4" s="101">
        <v>44289</v>
      </c>
      <c r="L4" s="102" t="s">
        <v>65</v>
      </c>
      <c r="M4" s="101">
        <v>44290</v>
      </c>
      <c r="N4" s="102" t="s">
        <v>66</v>
      </c>
    </row>
    <row r="5" spans="1:14" ht="315" x14ac:dyDescent="0.25">
      <c r="A5" s="99" t="str">
        <f>IF($C$5="","","PIC Seasonal Formulation - "&amp;Calendar!$W$12&amp;" Finish")</f>
        <v/>
      </c>
      <c r="B5" s="100" t="str">
        <f>IF($A$5="","","PIC Seasonal Formulation Calculator"&amp;CHAR(10)&amp;"Stop "&amp;Calendar!$W$12&amp;CHAR(10)&amp;'Seasonal Formulation'!$P$12&amp;": "&amp;'Seasonal Formulation'!$Q$12&amp;CHAR(10)&amp;'Seasonal Formulation'!$P$13&amp;": "&amp;'Seasonal Formulation'!$Q$13&amp;CHAR(10)&amp;"Initial Weight: "&amp;ROUND('Seasonal Formulation'!$D$25,0)&amp;"lb"&amp;CHAR(10)&amp;"Final Weight: "&amp;ROUND('Seasonal Formulation'!$E$25,0)&amp;"lb")</f>
        <v/>
      </c>
      <c r="C5" s="101" t="str">
        <f>IF(OR(Calendar!$Z$12="Don't Change",Calendar!$Z$12="No Data"),"",Calendar!$Z$12)</f>
        <v/>
      </c>
      <c r="D5" s="102" t="str">
        <f t="shared" si="0"/>
        <v/>
      </c>
      <c r="E5" s="101" t="str">
        <f t="shared" si="1"/>
        <v/>
      </c>
      <c r="F5" s="102" t="str">
        <f t="shared" si="2"/>
        <v/>
      </c>
      <c r="I5" s="99" t="s">
        <v>71</v>
      </c>
      <c r="J5" s="100" t="s">
        <v>79</v>
      </c>
      <c r="K5" s="101">
        <v>44411</v>
      </c>
      <c r="L5" s="102" t="s">
        <v>65</v>
      </c>
      <c r="M5" s="101">
        <v>44412</v>
      </c>
      <c r="N5" s="102" t="s">
        <v>66</v>
      </c>
    </row>
    <row r="6" spans="1:14" ht="315" x14ac:dyDescent="0.25">
      <c r="A6" s="99" t="str">
        <f>IF($C$6="","","PIC Seasonal Formulation - "&amp;Calendar!$W$11&amp;" Start")</f>
        <v/>
      </c>
      <c r="B6" s="100" t="str">
        <f>IF(A6="","","PIC Seasonal Formulation Calculator"&amp;CHAR(10)&amp;"Start "&amp;Calendar!$W$11&amp;CHAR(10)&amp;'Seasonal Formulation'!$P$12&amp;": "&amp;'Seasonal Formulation'!$Q$12&amp;CHAR(10)&amp;'Seasonal Formulation'!$P$13&amp;": "&amp;'Seasonal Formulation'!$Q$13&amp;CHAR(10)&amp;"Initial Weight: "&amp;ROUND('Seasonal Formulation'!$D$24,0)&amp;"lb"&amp;CHAR(10)&amp;"Final Weight: "&amp;ROUND('Seasonal Formulation'!$E$24,0)&amp;"lb")</f>
        <v/>
      </c>
      <c r="C6" s="101" t="str">
        <f>IF(OR(Calendar!$Y$11="Don't Change",Calendar!$Y$11="No Data"),"",Calendar!$Y$11)</f>
        <v/>
      </c>
      <c r="D6" s="102" t="str">
        <f t="shared" si="0"/>
        <v/>
      </c>
      <c r="E6" s="101" t="str">
        <f t="shared" si="1"/>
        <v/>
      </c>
      <c r="F6" s="102" t="str">
        <f t="shared" si="2"/>
        <v/>
      </c>
      <c r="I6" s="99" t="s">
        <v>72</v>
      </c>
      <c r="J6" s="100" t="s">
        <v>80</v>
      </c>
      <c r="K6" s="101">
        <v>44268</v>
      </c>
      <c r="L6" s="102" t="s">
        <v>65</v>
      </c>
      <c r="M6" s="101">
        <v>44269</v>
      </c>
      <c r="N6" s="102" t="s">
        <v>66</v>
      </c>
    </row>
    <row r="7" spans="1:14" ht="315" x14ac:dyDescent="0.25">
      <c r="A7" s="99" t="str">
        <f>IF($C$7="","","PIC Seasonal Formulation - "&amp;Calendar!$W$11&amp;" Finish")</f>
        <v/>
      </c>
      <c r="B7" s="100" t="str">
        <f>IF(A7="","","PIC Seasonal Formulation Calculator"&amp;CHAR(10)&amp;"Stop "&amp;Calendar!$W$11&amp;CHAR(10)&amp;'Seasonal Formulation'!$P$12&amp;": "&amp;'Seasonal Formulation'!$Q$12&amp;CHAR(10)&amp;'Seasonal Formulation'!$P$13&amp;": "&amp;'Seasonal Formulation'!$Q$13&amp;CHAR(10)&amp;"Initial Weight: "&amp;ROUND('Seasonal Formulation'!$D$24,0)&amp;"lb"&amp;CHAR(10)&amp;"Final Weight: "&amp;ROUND('Seasonal Formulation'!$E$24,0)&amp;"lb")</f>
        <v/>
      </c>
      <c r="C7" s="101" t="str">
        <f>IF(OR(Calendar!$Z$11="Don't Change",Calendar!$Z$11="No Data"),"",Calendar!$Z$11)</f>
        <v/>
      </c>
      <c r="D7" s="102" t="str">
        <f t="shared" si="0"/>
        <v/>
      </c>
      <c r="E7" s="101" t="str">
        <f t="shared" si="1"/>
        <v/>
      </c>
      <c r="F7" s="102" t="str">
        <f t="shared" si="2"/>
        <v/>
      </c>
      <c r="I7" s="99" t="s">
        <v>73</v>
      </c>
      <c r="J7" s="100" t="s">
        <v>81</v>
      </c>
      <c r="K7" s="101">
        <v>44390</v>
      </c>
      <c r="L7" s="102" t="s">
        <v>65</v>
      </c>
      <c r="M7" s="101">
        <v>44391</v>
      </c>
      <c r="N7" s="102" t="s">
        <v>66</v>
      </c>
    </row>
    <row r="8" spans="1:14" ht="315" x14ac:dyDescent="0.25">
      <c r="A8" s="99" t="str">
        <f>IF($C$8="","","PIC Seasonal Formulation - "&amp;Calendar!$W$10&amp;" Start")</f>
        <v>PIC Seasonal Formulation - Phase 6 Start</v>
      </c>
      <c r="B8" s="100" t="str">
        <f>IF(A8="","","PIC Seasonal Formulation Calculator"&amp;CHAR(10)&amp;"Start "&amp;Calendar!W10&amp;CHAR(10)&amp;'Seasonal Formulation'!$P$12&amp;": "&amp;'Seasonal Formulation'!$Q$12&amp;CHAR(10)&amp;'Seasonal Formulation'!$P$13&amp;": "&amp;'Seasonal Formulation'!$Q$13&amp;CHAR(10)&amp;"Initial Weight: "&amp;ROUND('Seasonal Formulation'!$D$23,0)&amp;"lb"&amp;CHAR(10)&amp;"Final Weight: "&amp;ROUND('Seasonal Formulation'!$E$23,0)&amp;"lb")</f>
        <v>PIC Seasonal Formulation Calculator
Start Phase 6
Production system: Normal
Gender: Barrows + Gilts
Initial Weight: 220lb
Final Weight: 265lb</v>
      </c>
      <c r="C8" s="101">
        <f>IF(OR(Calendar!$Y$10="Don't Change",Calendar!$Y$10="No Data"),"",Calendar!$Y$10)</f>
        <v>44320</v>
      </c>
      <c r="D8" s="102" t="str">
        <f t="shared" si="0"/>
        <v>12:00AM</v>
      </c>
      <c r="E8" s="101">
        <f t="shared" si="1"/>
        <v>44321</v>
      </c>
      <c r="F8" s="102" t="str">
        <f t="shared" si="2"/>
        <v>11:59PM</v>
      </c>
      <c r="I8" s="99" t="s">
        <v>74</v>
      </c>
      <c r="J8" s="100" t="s">
        <v>82</v>
      </c>
      <c r="K8" s="101">
        <v>44235</v>
      </c>
      <c r="L8" s="102" t="s">
        <v>65</v>
      </c>
      <c r="M8" s="101">
        <v>44236</v>
      </c>
      <c r="N8" s="102" t="s">
        <v>66</v>
      </c>
    </row>
    <row r="9" spans="1:14" ht="315" x14ac:dyDescent="0.25">
      <c r="A9" s="99" t="str">
        <f>IF($C$9="","","PIC Seasonal Formulation - "&amp;Calendar!$W$10&amp;" Finish")</f>
        <v>PIC Seasonal Formulation - Phase 6 Finish</v>
      </c>
      <c r="B9" s="100" t="str">
        <f>IF(A9="","","PIC Seasonal Formulation Calculator"&amp;CHAR(10)&amp;"Stop "&amp;Calendar!$W$10&amp;CHAR(10)&amp;'Seasonal Formulation'!$P$12&amp;": "&amp;'Seasonal Formulation'!$Q$12&amp;CHAR(10)&amp;'Seasonal Formulation'!$P$13&amp;": "&amp;'Seasonal Formulation'!$Q$13&amp;CHAR(10)&amp;"Initial Weight: "&amp;ROUND('Seasonal Formulation'!$D$23,0)&amp;"lb"&amp;CHAR(10)&amp;"Final Weight: "&amp;ROUND('Seasonal Formulation'!$E$23,0)&amp;"lb")</f>
        <v>PIC Seasonal Formulation Calculator
Stop Phase 6
Production system: Normal
Gender: Barrows + Gilts
Initial Weight: 220lb
Final Weight: 265lb</v>
      </c>
      <c r="C9" s="101">
        <f>IF(OR(Calendar!$Z$10="Don't Change",Calendar!$Z$10="No Data"),"",Calendar!$Z$10)</f>
        <v>44463</v>
      </c>
      <c r="D9" s="102" t="str">
        <f t="shared" si="0"/>
        <v>12:00AM</v>
      </c>
      <c r="E9" s="101">
        <f t="shared" si="1"/>
        <v>44464</v>
      </c>
      <c r="F9" s="102" t="str">
        <f t="shared" si="2"/>
        <v>11:59PM</v>
      </c>
      <c r="I9" s="99" t="s">
        <v>75</v>
      </c>
      <c r="J9" s="100" t="s">
        <v>83</v>
      </c>
      <c r="K9" s="101">
        <v>44357</v>
      </c>
      <c r="L9" s="102" t="s">
        <v>65</v>
      </c>
      <c r="M9" s="101">
        <v>44358</v>
      </c>
      <c r="N9" s="102" t="s">
        <v>66</v>
      </c>
    </row>
    <row r="10" spans="1:14" ht="90" x14ac:dyDescent="0.25">
      <c r="A10" s="99" t="str">
        <f>IF($C$10="","","PIC Seasonal Formulation - "&amp;Calendar!$W$9&amp;" Start")</f>
        <v>PIC Seasonal Formulation - Phase 5 Start</v>
      </c>
      <c r="B10" s="100" t="str">
        <f>IF(A10="","","PIC Seasonal Formulation Calculator"&amp;CHAR(10)&amp;"Start "&amp;Calendar!$W$9&amp;CHAR(10)&amp;'Seasonal Formulation'!$P$12&amp;": "&amp;'Seasonal Formulation'!$Q$12&amp;CHAR(10)&amp;'Seasonal Formulation'!$P$13&amp;": "&amp;'Seasonal Formulation'!$Q$13&amp;CHAR(10)&amp;"Initial Weight: "&amp;ROUND('Seasonal Formulation'!$D$22,0)&amp;"lb"&amp;CHAR(10)&amp;"Final Weight: "&amp;ROUND('Seasonal Formulation'!$E$22,0)&amp;"lb")</f>
        <v>PIC Seasonal Formulation Calculator
Start Phase 5
Production system: Normal
Gender: Barrows + Gilts
Initial Weight: 154lb
Final Weight: 220lb</v>
      </c>
      <c r="C10" s="101">
        <f>IF(OR(Calendar!$Y$9="Don't Change",Calendar!$Y$9="No Data"),"",Calendar!$Y$9)</f>
        <v>44289</v>
      </c>
      <c r="D10" s="102" t="str">
        <f t="shared" si="0"/>
        <v>12:00AM</v>
      </c>
      <c r="E10" s="101">
        <f t="shared" si="1"/>
        <v>44290</v>
      </c>
      <c r="F10" s="102" t="str">
        <f t="shared" si="2"/>
        <v>11:59PM</v>
      </c>
    </row>
    <row r="11" spans="1:14" ht="90" x14ac:dyDescent="0.25">
      <c r="A11" s="99" t="str">
        <f>IF($C$11="","","PIC Seasonal Formulation - "&amp;Calendar!$W$9&amp;" Finish")</f>
        <v>PIC Seasonal Formulation - Phase 5 Finish</v>
      </c>
      <c r="B11" s="100" t="str">
        <f>IF(A11="","","PIC Seasonal Formulation Calculator"&amp;CHAR(10)&amp;"Stop "&amp;Calendar!$W$9&amp;CHAR(10)&amp;'Seasonal Formulation'!$P$12&amp;": "&amp;'Seasonal Formulation'!$Q$12&amp;CHAR(10)&amp;'Seasonal Formulation'!$P$13&amp;": "&amp;'Seasonal Formulation'!$Q$13&amp;CHAR(10)&amp;"Initial Weight: "&amp;ROUND('Seasonal Formulation'!$D$22,0)&amp;"lb"&amp;CHAR(10)&amp;"Final Weight: "&amp;ROUND('Seasonal Formulation'!$E$22,0)&amp;"lb")</f>
        <v>PIC Seasonal Formulation Calculator
Stop Phase 5
Production system: Normal
Gender: Barrows + Gilts
Initial Weight: 154lb
Final Weight: 220lb</v>
      </c>
      <c r="C11" s="101">
        <f>IF(OR(Calendar!$Z$9="Don't Change",Calendar!$Z$9="No Data"),"",Calendar!$Z$9)</f>
        <v>44411</v>
      </c>
      <c r="D11" s="102" t="str">
        <f t="shared" si="0"/>
        <v>12:00AM</v>
      </c>
      <c r="E11" s="101">
        <f t="shared" si="1"/>
        <v>44412</v>
      </c>
      <c r="F11" s="102" t="str">
        <f t="shared" si="2"/>
        <v>11:59PM</v>
      </c>
    </row>
    <row r="12" spans="1:14" ht="90" x14ac:dyDescent="0.25">
      <c r="A12" s="99" t="str">
        <f>IF($C$12="","","PIC Seasonal Formulation - "&amp;Calendar!$W$8&amp;" Start")</f>
        <v>PIC Seasonal Formulation - Phase 4 Start</v>
      </c>
      <c r="B12" s="100" t="str">
        <f>IF(A12="","","PIC Seasonal Formulation Calculator"&amp;CHAR(10)&amp;"Start "&amp;Calendar!$W$8&amp;CHAR(10)&amp;'Seasonal Formulation'!$P$12&amp;": "&amp;'Seasonal Formulation'!$Q$12&amp;CHAR(10)&amp;'Seasonal Formulation'!$P$13&amp;": "&amp;'Seasonal Formulation'!$Q$13&amp;CHAR(10)&amp;"Initial Weight: "&amp;ROUND('Seasonal Formulation'!$D$21,0)&amp;"kg"&amp;CHAR(10)&amp;"Final Weight: "&amp;ROUND('Seasonal Formulation'!$E$21,0)&amp;"lb")</f>
        <v>PIC Seasonal Formulation Calculator
Start Phase 4
Production system: Normal
Gender: Barrows + Gilts
Initial Weight: 110kg
Final Weight: 154lb</v>
      </c>
      <c r="C12" s="101">
        <f>IF(OR(Calendar!$Y$8="Don't Change",Calendar!$Y$8="No Data"),"",Calendar!$Y$8)</f>
        <v>44268</v>
      </c>
      <c r="D12" s="102" t="str">
        <f t="shared" si="0"/>
        <v>12:00AM</v>
      </c>
      <c r="E12" s="101">
        <f t="shared" si="1"/>
        <v>44269</v>
      </c>
      <c r="F12" s="102" t="str">
        <f t="shared" si="2"/>
        <v>11:59PM</v>
      </c>
    </row>
    <row r="13" spans="1:14" ht="90" x14ac:dyDescent="0.25">
      <c r="A13" s="99" t="str">
        <f>IF($C$13="","","PIC Seasonal Formulation - "&amp;Calendar!$W$8&amp;" Finish")</f>
        <v>PIC Seasonal Formulation - Phase 4 Finish</v>
      </c>
      <c r="B13" s="100" t="str">
        <f>IF(A13="","","PIC Seasonal Formulation Calculator"&amp;CHAR(10)&amp;"Stop "&amp;Calendar!$W$8&amp;CHAR(10)&amp;'Seasonal Formulation'!$P$12&amp;": "&amp;'Seasonal Formulation'!$Q$12&amp;CHAR(10)&amp;'Seasonal Formulation'!$P$13&amp;": "&amp;'Seasonal Formulation'!$Q$13&amp;CHAR(10)&amp;"Initial Weight: "&amp;ROUND('Seasonal Formulation'!$D$21,0)&amp;"kg"&amp;CHAR(10)&amp;"Final Weight: "&amp;ROUND('Seasonal Formulation'!$E$21,0)&amp;"lb")</f>
        <v>PIC Seasonal Formulation Calculator
Stop Phase 4
Production system: Normal
Gender: Barrows + Gilts
Initial Weight: 110kg
Final Weight: 154lb</v>
      </c>
      <c r="C13" s="101">
        <f>IF(OR(Calendar!$Z$8="Don't Change",Calendar!$Z$8="No Data"),"",Calendar!$Z$8)</f>
        <v>44390</v>
      </c>
      <c r="D13" s="102" t="str">
        <f t="shared" si="0"/>
        <v>12:00AM</v>
      </c>
      <c r="E13" s="101">
        <f t="shared" si="1"/>
        <v>44391</v>
      </c>
      <c r="F13" s="102" t="str">
        <f t="shared" si="2"/>
        <v>11:59PM</v>
      </c>
    </row>
    <row r="14" spans="1:14" ht="90" x14ac:dyDescent="0.25">
      <c r="A14" s="99" t="str">
        <f>IF($C$14="","","PIC Seasonal Formulation - "&amp;Calendar!$W$7&amp;" Start")</f>
        <v>PIC Seasonal Formulation - Phase 3 Start</v>
      </c>
      <c r="B14" s="100" t="str">
        <f>IF(A14="","","PIC Seasonal Formulation Calculator"&amp;CHAR(10)&amp;"Start "&amp;Calendar!$W$7&amp;CHAR(10)&amp;'Seasonal Formulation'!$P$12&amp;": "&amp;'Seasonal Formulation'!$Q$12&amp;CHAR(10)&amp;'Seasonal Formulation'!$P$13&amp;": "&amp;'Seasonal Formulation'!$Q$13&amp;CHAR(10)&amp;"Initial Weight: "&amp;ROUND('Seasonal Formulation'!$D$20,0)&amp;"lb"&amp;CHAR(10)&amp;"Final Weight: "&amp;ROUND('Seasonal Formulation'!$E$20,0)&amp;"lb")</f>
        <v>PIC Seasonal Formulation Calculator
Start Phase 3
Production system: Normal
Gender: Barrows + Gilts
Initial Weight: 51lb
Final Weight: 110lb</v>
      </c>
      <c r="C14" s="101">
        <f>IF(OR(Calendar!$Y$7="Don't Change",Calendar!$Y$7="No Data"),"",Calendar!$Y$7)</f>
        <v>44235</v>
      </c>
      <c r="D14" s="102" t="str">
        <f t="shared" si="0"/>
        <v>12:00AM</v>
      </c>
      <c r="E14" s="101">
        <f t="shared" si="1"/>
        <v>44236</v>
      </c>
      <c r="F14" s="102" t="str">
        <f t="shared" si="2"/>
        <v>11:59PM</v>
      </c>
    </row>
    <row r="15" spans="1:14" ht="90" x14ac:dyDescent="0.25">
      <c r="A15" s="99" t="str">
        <f>IF($C$15="","","PIC Seasonal Formulation - "&amp;Calendar!$W$7&amp;" Finish")</f>
        <v>PIC Seasonal Formulation - Phase 3 Finish</v>
      </c>
      <c r="B15" s="100" t="str">
        <f>IF(A15="","","PIC Seasonal Formulation Calculator"&amp;CHAR(10)&amp;"Stop "&amp;Calendar!$W$7&amp;CHAR(10)&amp;'Seasonal Formulation'!$P$12&amp;": "&amp;'Seasonal Formulation'!$Q$12&amp;CHAR(10)&amp;'Seasonal Formulation'!$P$13&amp;": "&amp;'Seasonal Formulation'!$Q$13&amp;CHAR(10)&amp;"Initial Weight: "&amp;ROUND('Seasonal Formulation'!$D$20,0)&amp;"lb"&amp;CHAR(10)&amp;"Final Weight: "&amp;ROUND('Seasonal Formulation'!$E$20,0)&amp;"lb")</f>
        <v>PIC Seasonal Formulation Calculator
Stop Phase 3
Production system: Normal
Gender: Barrows + Gilts
Initial Weight: 51lb
Final Weight: 110lb</v>
      </c>
      <c r="C15" s="101">
        <f>IF(OR(Calendar!$Z$7="Don't Change",Calendar!$Z$7="No Data"),"",Calendar!$Z$7)</f>
        <v>44357</v>
      </c>
      <c r="D15" s="102" t="str">
        <f t="shared" si="0"/>
        <v>12:00AM</v>
      </c>
      <c r="E15" s="101">
        <f t="shared" si="1"/>
        <v>44358</v>
      </c>
      <c r="F15" s="102" t="str">
        <f t="shared" si="2"/>
        <v>11:59PM</v>
      </c>
    </row>
    <row r="16" spans="1:14" x14ac:dyDescent="0.25">
      <c r="A16" s="99" t="str">
        <f>IF($C$16="","","PIC Seasonal Formulation - "&amp;Calendar!$W$6&amp;" Start")</f>
        <v/>
      </c>
      <c r="B16" s="100" t="str">
        <f>IF(A16="","","PIC Seasonal Formulation Calculator"&amp;CHAR(10)&amp;"Start "&amp;Calendar!$W$6&amp;CHAR(10)&amp;'Seasonal Formulation'!$P$12&amp;": "&amp;'Seasonal Formulation'!$Q$12&amp;CHAR(10)&amp;'Seasonal Formulation'!$P$13&amp;": "&amp;'Seasonal Formulation'!$Q$13&amp;CHAR(10)&amp;"Initial Weight: "&amp;ROUND('Seasonal Formulation'!$D$19,1)&amp;"lb"&amp;CHAR(10)&amp;"Final Weight: "&amp;ROUND('Seasonal Formulation'!$E$19,1)&amp;"lb")</f>
        <v/>
      </c>
      <c r="C16" s="101" t="str">
        <f>IF(OR(Calendar!$Y$6="Don't Change",Calendar!$Y$6="No Data"),"",Calendar!$Y$6)</f>
        <v/>
      </c>
      <c r="D16" s="102" t="str">
        <f t="shared" si="0"/>
        <v/>
      </c>
      <c r="E16" s="101" t="str">
        <f t="shared" si="1"/>
        <v/>
      </c>
      <c r="F16" s="102" t="str">
        <f t="shared" si="2"/>
        <v/>
      </c>
    </row>
    <row r="17" spans="1:6" x14ac:dyDescent="0.25">
      <c r="A17" s="99" t="str">
        <f>IF($C$17="","","PIC Seasonal Formulation - "&amp;Calendar!$W$6&amp;" Finish")</f>
        <v/>
      </c>
      <c r="B17" s="100" t="str">
        <f>IF(A17="","","PIC Seasonal Formulation Calculator"&amp;CHAR(10)&amp;"Stop "&amp;Calendar!$W$6&amp;CHAR(10)&amp;'Seasonal Formulation'!$P$12&amp;": "&amp;'Seasonal Formulation'!$Q$12&amp;CHAR(10)&amp;'Seasonal Formulation'!$P$13&amp;": "&amp;'Seasonal Formulation'!$Q$13&amp;CHAR(10)&amp;"Initial Weight: "&amp;ROUND('Seasonal Formulation'!$D$19,1)&amp;"lb"&amp;CHAR(10)&amp;"Final Weight: "&amp;ROUND('Seasonal Formulation'!$E$19,1)&amp;"lb")</f>
        <v/>
      </c>
      <c r="C17" s="101" t="str">
        <f>IF(OR(Calendar!$Z$6="Don't Change",Calendar!$Z$6="No Data"),"",Calendar!$Z$6)</f>
        <v/>
      </c>
      <c r="D17" s="102" t="str">
        <f t="shared" si="0"/>
        <v/>
      </c>
      <c r="E17" s="101" t="str">
        <f t="shared" si="1"/>
        <v/>
      </c>
      <c r="F17" s="102" t="str">
        <f t="shared" si="2"/>
        <v/>
      </c>
    </row>
    <row r="18" spans="1:6" x14ac:dyDescent="0.25">
      <c r="A18" s="99" t="str">
        <f>IF($C$18="","","PIC Seasonal Formulation - "&amp;Calendar!$W$5&amp;" Start")</f>
        <v/>
      </c>
      <c r="B18" s="100" t="str">
        <f>IF(A18="","","PIC Seasonal Formulation Calculator"&amp;CHAR(10)&amp;"Start "&amp;Calendar!$W$5&amp;CHAR(10)&amp;'Seasonal Formulation'!$P$12&amp;": "&amp;'Seasonal Formulation'!$Q$12&amp;CHAR(10)&amp;'Seasonal Formulation'!$P$13&amp;": "&amp;'Seasonal Formulation'!$Q$13&amp;CHAR(10)&amp;"Initial Weight: "&amp;ROUND('Seasonal Formulation'!$D$18,1)&amp;"lb"&amp;CHAR(10)&amp;"Final Weight: "&amp;ROUND('Seasonal Formulation'!$E$18,1)&amp;"lb")</f>
        <v/>
      </c>
      <c r="C18" s="101" t="str">
        <f>IF(OR(Calendar!$Y$5="Don't Change",Calendar!$Y$5="No Data"),"",Calendar!$Y$5)</f>
        <v/>
      </c>
      <c r="D18" s="102" t="str">
        <f t="shared" si="0"/>
        <v/>
      </c>
      <c r="E18" s="101" t="str">
        <f t="shared" si="1"/>
        <v/>
      </c>
      <c r="F18" s="102" t="str">
        <f t="shared" si="2"/>
        <v/>
      </c>
    </row>
    <row r="19" spans="1:6" x14ac:dyDescent="0.25">
      <c r="A19" s="99" t="str">
        <f>IF($C$19="","","PIC Seasonal Formulation - "&amp;Calendar!$W$5&amp;" Finish")</f>
        <v/>
      </c>
      <c r="B19" s="100" t="str">
        <f>IF(A19="","","PIC Seasonal Formulation Calculator"&amp;CHAR(10)&amp;"Stop "&amp;Calendar!W5&amp;CHAR(10)&amp;'Seasonal Formulation'!$P$12&amp;": "&amp;'Seasonal Formulation'!$Q$12&amp;CHAR(10)&amp;'Seasonal Formulation'!$P$13&amp;": "&amp;'Seasonal Formulation'!$Q$13&amp;CHAR(10)&amp;"Initial Weight: "&amp;ROUND('Seasonal Formulation'!D19,1)&amp;"lb"&amp;CHAR(10)&amp;"Final Weight: "&amp;ROUND('Seasonal Formulation'!E19,1)&amp;"lb")</f>
        <v/>
      </c>
      <c r="C19" s="101" t="str">
        <f>IF(OR(Calendar!$Z$5="Don't Change",Calendar!$Z$5="No Data"),"",Calendar!$Z$5)</f>
        <v/>
      </c>
      <c r="D19" s="102" t="str">
        <f t="shared" si="0"/>
        <v/>
      </c>
      <c r="E19" s="101" t="str">
        <f t="shared" si="1"/>
        <v/>
      </c>
      <c r="F19" s="102" t="str">
        <f t="shared" si="2"/>
        <v/>
      </c>
    </row>
  </sheetData>
  <autoFilter ref="A1:F19" xr:uid="{FB20C564-53C8-4B33-9FFA-B1E6D7BE153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20"/>
  <sheetViews>
    <sheetView showGridLines="0" workbookViewId="0">
      <selection activeCell="D6" sqref="D6"/>
    </sheetView>
  </sheetViews>
  <sheetFormatPr defaultRowHeight="15" x14ac:dyDescent="0.25"/>
  <cols>
    <col min="1" max="7" width="11.7109375" customWidth="1"/>
  </cols>
  <sheetData>
    <row r="1" ht="34.9" customHeight="1" x14ac:dyDescent="0.25"/>
    <row r="2" ht="19.899999999999999" customHeight="1" x14ac:dyDescent="0.25"/>
    <row r="3" ht="21" customHeight="1" x14ac:dyDescent="0.25"/>
    <row r="4" ht="64.900000000000006" customHeight="1" x14ac:dyDescent="0.25"/>
    <row r="5" ht="21" customHeight="1" x14ac:dyDescent="0.25"/>
    <row r="6" ht="64.900000000000006" customHeight="1" x14ac:dyDescent="0.25"/>
    <row r="7" ht="21" customHeight="1" x14ac:dyDescent="0.25"/>
    <row r="8" ht="64.900000000000006" customHeight="1" x14ac:dyDescent="0.25"/>
    <row r="9" ht="21" customHeight="1" x14ac:dyDescent="0.25"/>
    <row r="10" ht="64.900000000000006" customHeight="1" x14ac:dyDescent="0.25"/>
    <row r="11" ht="21" customHeight="1" x14ac:dyDescent="0.25"/>
    <row r="12" ht="64.900000000000006" customHeight="1" x14ac:dyDescent="0.25"/>
    <row r="13" ht="21" customHeight="1" x14ac:dyDescent="0.25"/>
    <row r="14" ht="64.900000000000006" customHeight="1" x14ac:dyDescent="0.25"/>
    <row r="15" ht="21" customHeight="1" x14ac:dyDescent="0.25"/>
    <row r="16" ht="64.900000000000006" customHeight="1" x14ac:dyDescent="0.25"/>
    <row r="17" ht="21" customHeight="1" x14ac:dyDescent="0.25"/>
    <row r="18" ht="64.900000000000006" customHeight="1" x14ac:dyDescent="0.25"/>
    <row r="19" ht="21" customHeight="1" x14ac:dyDescent="0.25"/>
    <row r="20" ht="64.900000000000006"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35929B912A24BBD8B2FFC0C87E709" ma:contentTypeVersion="4" ma:contentTypeDescription="Create a new document." ma:contentTypeScope="" ma:versionID="994cfc7aa69f33d22703884a215541c9">
  <xsd:schema xmlns:xsd="http://www.w3.org/2001/XMLSchema" xmlns:xs="http://www.w3.org/2001/XMLSchema" xmlns:p="http://schemas.microsoft.com/office/2006/metadata/properties" xmlns:ns2="0d5007d6-10e6-4b05-93e0-4ceea4a36e76" xmlns:ns3="34cc2e9b-5efc-4a56-b7a5-4bc072b79e78" targetNamespace="http://schemas.microsoft.com/office/2006/metadata/properties" ma:root="true" ma:fieldsID="9657231a56e5a67fc30dc74254921b5b" ns2:_="" ns3:_="">
    <xsd:import namespace="0d5007d6-10e6-4b05-93e0-4ceea4a36e76"/>
    <xsd:import namespace="34cc2e9b-5efc-4a56-b7a5-4bc072b79e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007d6-10e6-4b05-93e0-4ceea4a3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cc2e9b-5efc-4a56-b7a5-4bc072b79e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31A9FC-FFDE-491B-97E7-B68053B2178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478F4C3-1574-4EAB-831A-367DF526E52E}">
  <ds:schemaRefs>
    <ds:schemaRef ds:uri="http://schemas.microsoft.com/sharepoint/v3/contenttype/forms"/>
  </ds:schemaRefs>
</ds:datastoreItem>
</file>

<file path=customXml/itemProps3.xml><?xml version="1.0" encoding="utf-8"?>
<ds:datastoreItem xmlns:ds="http://schemas.openxmlformats.org/officeDocument/2006/customXml" ds:itemID="{AD3D35FF-F121-4DB7-811A-70A2B9AB8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5007d6-10e6-4b05-93e0-4ceea4a36e76"/>
    <ds:schemaRef ds:uri="34cc2e9b-5efc-4a56-b7a5-4bc072b79e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vt:lpstr>
      <vt:lpstr>Seasonal Formulation</vt:lpstr>
      <vt:lpstr>GC</vt:lpstr>
      <vt:lpstr>Calendar</vt:lpstr>
      <vt:lpstr>Schedule</vt:lpstr>
      <vt:lpstr>Sheet7</vt:lpstr>
      <vt:lpstr>Calendar!Print_Area</vt:lpstr>
      <vt:lpstr>'Seasonal Formulation'!Print_Area</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uorlando</dc:creator>
  <cp:lastModifiedBy>Lexi Marek Beeler</cp:lastModifiedBy>
  <dcterms:created xsi:type="dcterms:W3CDTF">2018-01-23T23:36:39Z</dcterms:created>
  <dcterms:modified xsi:type="dcterms:W3CDTF">2022-02-17T20:31:24Z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0x01010084435929B912A24BBD8B2FFC0C87E709</vt:lpwstr>
  </property>
</Properties>
</file>