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gnsplc-my.sharepoint.com/personal/uislei_orlando_genusplc_com/Documents/Global Nutrition Material/Tools/@SHARED TOOLS/PIC NUTRITION TOOLS/3. PIC BIOLOGICAL AND ECONOMIC PHOSPHORUS TOOLS/"/>
    </mc:Choice>
  </mc:AlternateContent>
  <xr:revisionPtr revIDLastSave="37" documentId="13_ncr:1_{21728617-B2CC-4D96-BB82-AB6C5CDE4951}" xr6:coauthVersionLast="45" xr6:coauthVersionMax="45" xr10:uidLastSave="{3A433CE6-73B4-4ED5-852E-95F6C84C1883}"/>
  <workbookProtection workbookAlgorithmName="SHA-512" workbookHashValue="N2pI/DtMCeCtulC8yfBKBILiXdrQMNNvxWzzJY9dng6LyPn0b3KDdBKgbjD9w8EPAVROm6pRzgf8RVz9+i0tmg==" workbookSaltValue="xFsnirzpEQhObe5VB6bNyA==" workbookSpinCount="100000" lockStructure="1"/>
  <bookViews>
    <workbookView xWindow="38280" yWindow="-60" windowWidth="38640" windowHeight="21240" activeTab="4" xr2:uid="{00000000-000D-0000-FFFF-FFFF00000000}"/>
  </bookViews>
  <sheets>
    <sheet name="Instructions" sheetId="9" r:id="rId1"/>
    <sheet name="STTD P Imperial - NE" sheetId="12" r:id="rId2"/>
    <sheet name="STTD P Metric - NE" sheetId="11" r:id="rId3"/>
    <sheet name="Available P Imperial - NE" sheetId="13" r:id="rId4"/>
    <sheet name="Available P Metric - NE" sheetId="14" r:id="rId5"/>
  </sheets>
  <definedNames>
    <definedName name="solver_adj" localSheetId="3" hidden="1">'Available P Imperial - NE'!#REF!</definedName>
    <definedName name="solver_adj" localSheetId="4" hidden="1">'Available P Metric - NE'!#REF!</definedName>
    <definedName name="solver_adj" localSheetId="0" hidden="1">Instructions!#REF!</definedName>
    <definedName name="solver_adj" localSheetId="1" hidden="1">'STTD P Imperial - NE'!#REF!</definedName>
    <definedName name="solver_adj" localSheetId="2" hidden="1">'STTD P Metric - NE'!#REF!</definedName>
    <definedName name="solver_cvg" localSheetId="3" hidden="1">0.0001</definedName>
    <definedName name="solver_cvg" localSheetId="4" hidden="1">0.0001</definedName>
    <definedName name="solver_cvg" localSheetId="0" hidden="1">0.0001</definedName>
    <definedName name="solver_cvg" localSheetId="1" hidden="1">0.0001</definedName>
    <definedName name="solver_cvg" localSheetId="2" hidden="1">0.0001</definedName>
    <definedName name="solver_drv" localSheetId="3" hidden="1">1</definedName>
    <definedName name="solver_drv" localSheetId="4" hidden="1">1</definedName>
    <definedName name="solver_drv" localSheetId="0" hidden="1">1</definedName>
    <definedName name="solver_drv" localSheetId="1" hidden="1">1</definedName>
    <definedName name="solver_drv" localSheetId="2" hidden="1">1</definedName>
    <definedName name="solver_est" localSheetId="3" hidden="1">1</definedName>
    <definedName name="solver_est" localSheetId="4" hidden="1">1</definedName>
    <definedName name="solver_est" localSheetId="0" hidden="1">1</definedName>
    <definedName name="solver_est" localSheetId="1" hidden="1">1</definedName>
    <definedName name="solver_est" localSheetId="2" hidden="1">1</definedName>
    <definedName name="solver_itr" localSheetId="3" hidden="1">100</definedName>
    <definedName name="solver_itr" localSheetId="4" hidden="1">100</definedName>
    <definedName name="solver_itr" localSheetId="0" hidden="1">100</definedName>
    <definedName name="solver_itr" localSheetId="1" hidden="1">100</definedName>
    <definedName name="solver_itr" localSheetId="2" hidden="1">100</definedName>
    <definedName name="solver_lhs1" localSheetId="3" hidden="1">'Available P Imperial - NE'!#REF!</definedName>
    <definedName name="solver_lhs1" localSheetId="4" hidden="1">'Available P Metric - NE'!#REF!</definedName>
    <definedName name="solver_lhs1" localSheetId="0" hidden="1">Instructions!#REF!</definedName>
    <definedName name="solver_lhs1" localSheetId="1" hidden="1">'STTD P Imperial - NE'!#REF!</definedName>
    <definedName name="solver_lhs1" localSheetId="2" hidden="1">'STTD P Metric - NE'!#REF!</definedName>
    <definedName name="solver_lhs2" localSheetId="3" hidden="1">'Available P Imperial - NE'!#REF!</definedName>
    <definedName name="solver_lhs2" localSheetId="4" hidden="1">'Available P Metric - NE'!#REF!</definedName>
    <definedName name="solver_lhs2" localSheetId="0" hidden="1">Instructions!#REF!</definedName>
    <definedName name="solver_lhs2" localSheetId="1" hidden="1">'STTD P Imperial - NE'!#REF!</definedName>
    <definedName name="solver_lhs2" localSheetId="2" hidden="1">'STTD P Metric - NE'!#REF!</definedName>
    <definedName name="solver_lin" localSheetId="3" hidden="1">2</definedName>
    <definedName name="solver_lin" localSheetId="4" hidden="1">2</definedName>
    <definedName name="solver_lin" localSheetId="0" hidden="1">2</definedName>
    <definedName name="solver_lin" localSheetId="1" hidden="1">2</definedName>
    <definedName name="solver_lin" localSheetId="2" hidden="1">2</definedName>
    <definedName name="solver_neg" localSheetId="3" hidden="1">2</definedName>
    <definedName name="solver_neg" localSheetId="4" hidden="1">2</definedName>
    <definedName name="solver_neg" localSheetId="0" hidden="1">2</definedName>
    <definedName name="solver_neg" localSheetId="1" hidden="1">2</definedName>
    <definedName name="solver_neg" localSheetId="2" hidden="1">2</definedName>
    <definedName name="solver_num" localSheetId="3" hidden="1">2</definedName>
    <definedName name="solver_num" localSheetId="4" hidden="1">2</definedName>
    <definedName name="solver_num" localSheetId="0" hidden="1">2</definedName>
    <definedName name="solver_num" localSheetId="1" hidden="1">2</definedName>
    <definedName name="solver_num" localSheetId="2" hidden="1">2</definedName>
    <definedName name="solver_nwt" localSheetId="3" hidden="1">1</definedName>
    <definedName name="solver_nwt" localSheetId="4" hidden="1">1</definedName>
    <definedName name="solver_nwt" localSheetId="0" hidden="1">1</definedName>
    <definedName name="solver_nwt" localSheetId="1" hidden="1">1</definedName>
    <definedName name="solver_nwt" localSheetId="2" hidden="1">1</definedName>
    <definedName name="solver_opt" localSheetId="3" hidden="1">'Available P Imperial - NE'!#REF!</definedName>
    <definedName name="solver_opt" localSheetId="4" hidden="1">'Available P Metric - NE'!#REF!</definedName>
    <definedName name="solver_opt" localSheetId="0" hidden="1">Instructions!#REF!</definedName>
    <definedName name="solver_opt" localSheetId="1" hidden="1">'STTD P Imperial - NE'!#REF!</definedName>
    <definedName name="solver_opt" localSheetId="2" hidden="1">'STTD P Metric - NE'!#REF!</definedName>
    <definedName name="solver_pre" localSheetId="3" hidden="1">0.000001</definedName>
    <definedName name="solver_pre" localSheetId="4" hidden="1">0.000001</definedName>
    <definedName name="solver_pre" localSheetId="0" hidden="1">0.000001</definedName>
    <definedName name="solver_pre" localSheetId="1" hidden="1">0.000001</definedName>
    <definedName name="solver_pre" localSheetId="2" hidden="1">0.000001</definedName>
    <definedName name="solver_rel1" localSheetId="3" hidden="1">2</definedName>
    <definedName name="solver_rel1" localSheetId="4" hidden="1">2</definedName>
    <definedName name="solver_rel1" localSheetId="0" hidden="1">2</definedName>
    <definedName name="solver_rel1" localSheetId="1" hidden="1">2</definedName>
    <definedName name="solver_rel1" localSheetId="2" hidden="1">2</definedName>
    <definedName name="solver_rel2" localSheetId="3" hidden="1">2</definedName>
    <definedName name="solver_rel2" localSheetId="4" hidden="1">2</definedName>
    <definedName name="solver_rel2" localSheetId="0" hidden="1">2</definedName>
    <definedName name="solver_rel2" localSheetId="1" hidden="1">2</definedName>
    <definedName name="solver_rel2" localSheetId="2" hidden="1">2</definedName>
    <definedName name="solver_rhs1" localSheetId="3" hidden="1">0</definedName>
    <definedName name="solver_rhs1" localSheetId="4" hidden="1">0</definedName>
    <definedName name="solver_rhs1" localSheetId="0" hidden="1">0</definedName>
    <definedName name="solver_rhs1" localSheetId="1" hidden="1">0</definedName>
    <definedName name="solver_rhs1" localSheetId="2" hidden="1">0</definedName>
    <definedName name="solver_rhs2" localSheetId="3" hidden="1">0</definedName>
    <definedName name="solver_rhs2" localSheetId="4" hidden="1">0</definedName>
    <definedName name="solver_rhs2" localSheetId="0" hidden="1">0</definedName>
    <definedName name="solver_rhs2" localSheetId="1" hidden="1">0</definedName>
    <definedName name="solver_rhs2" localSheetId="2" hidden="1">0</definedName>
    <definedName name="solver_scl" localSheetId="3" hidden="1">2</definedName>
    <definedName name="solver_scl" localSheetId="4" hidden="1">2</definedName>
    <definedName name="solver_scl" localSheetId="0" hidden="1">2</definedName>
    <definedName name="solver_scl" localSheetId="1" hidden="1">2</definedName>
    <definedName name="solver_scl" localSheetId="2" hidden="1">2</definedName>
    <definedName name="solver_sho" localSheetId="3" hidden="1">2</definedName>
    <definedName name="solver_sho" localSheetId="4" hidden="1">2</definedName>
    <definedName name="solver_sho" localSheetId="0" hidden="1">2</definedName>
    <definedName name="solver_sho" localSheetId="1" hidden="1">2</definedName>
    <definedName name="solver_sho" localSheetId="2" hidden="1">2</definedName>
    <definedName name="solver_tim" localSheetId="3" hidden="1">100</definedName>
    <definedName name="solver_tim" localSheetId="4" hidden="1">100</definedName>
    <definedName name="solver_tim" localSheetId="0" hidden="1">100</definedName>
    <definedName name="solver_tim" localSheetId="1" hidden="1">100</definedName>
    <definedName name="solver_tim" localSheetId="2" hidden="1">100</definedName>
    <definedName name="solver_tol" localSheetId="3" hidden="1">0.05</definedName>
    <definedName name="solver_tol" localSheetId="4" hidden="1">0.05</definedName>
    <definedName name="solver_tol" localSheetId="0" hidden="1">0.05</definedName>
    <definedName name="solver_tol" localSheetId="1" hidden="1">0.05</definedName>
    <definedName name="solver_tol" localSheetId="2" hidden="1">0.05</definedName>
    <definedName name="solver_typ" localSheetId="3" hidden="1">2</definedName>
    <definedName name="solver_typ" localSheetId="4" hidden="1">2</definedName>
    <definedName name="solver_typ" localSheetId="0" hidden="1">2</definedName>
    <definedName name="solver_typ" localSheetId="1" hidden="1">2</definedName>
    <definedName name="solver_typ" localSheetId="2" hidden="1">2</definedName>
    <definedName name="solver_val" localSheetId="3" hidden="1">0</definedName>
    <definedName name="solver_val" localSheetId="4" hidden="1">0</definedName>
    <definedName name="solver_val" localSheetId="0" hidden="1">0</definedName>
    <definedName name="solver_val" localSheetId="1" hidden="1">0</definedName>
    <definedName name="solver_val" localSheetId="2" hidde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14" l="1"/>
  <c r="E26" i="14"/>
  <c r="F26" i="14"/>
  <c r="G26" i="14"/>
  <c r="H26" i="14"/>
  <c r="I26" i="14"/>
  <c r="J26" i="14"/>
  <c r="C26" i="14"/>
  <c r="D26" i="13"/>
  <c r="E26" i="13"/>
  <c r="F26" i="13"/>
  <c r="G26" i="13"/>
  <c r="H26" i="13"/>
  <c r="I26" i="13"/>
  <c r="J26" i="13"/>
  <c r="C26" i="13"/>
  <c r="J19" i="12"/>
  <c r="I19" i="12"/>
  <c r="H19" i="12"/>
  <c r="G19" i="12"/>
  <c r="F19" i="12"/>
  <c r="E19" i="12"/>
  <c r="D19" i="12"/>
  <c r="C19" i="12"/>
  <c r="J19" i="11"/>
  <c r="D19" i="11"/>
  <c r="E19" i="11"/>
  <c r="F19" i="11"/>
  <c r="G19" i="11"/>
  <c r="H19" i="11"/>
  <c r="I19" i="11"/>
  <c r="C19" i="11"/>
  <c r="J32" i="14" l="1"/>
  <c r="J33" i="14"/>
  <c r="J34" i="14"/>
  <c r="J35" i="14"/>
  <c r="J36" i="14"/>
  <c r="J27" i="14"/>
  <c r="J20" i="14" s="1"/>
  <c r="J13" i="14"/>
  <c r="I13" i="14"/>
  <c r="H13" i="14"/>
  <c r="G13" i="14"/>
  <c r="F13" i="14"/>
  <c r="E13" i="14"/>
  <c r="D13" i="14"/>
  <c r="C13" i="14"/>
  <c r="J12" i="14"/>
  <c r="I12" i="14"/>
  <c r="I14" i="14" s="1"/>
  <c r="H12" i="14"/>
  <c r="G12" i="14"/>
  <c r="F12" i="14"/>
  <c r="E12" i="14"/>
  <c r="E14" i="14" s="1"/>
  <c r="D12" i="14"/>
  <c r="C12" i="14"/>
  <c r="C14" i="14" s="1"/>
  <c r="J9" i="14"/>
  <c r="I9" i="14"/>
  <c r="H9" i="14"/>
  <c r="G9" i="14"/>
  <c r="F9" i="14"/>
  <c r="E9" i="14"/>
  <c r="D9" i="14"/>
  <c r="C9" i="14"/>
  <c r="J8" i="14"/>
  <c r="J10" i="14" s="1"/>
  <c r="I8" i="14"/>
  <c r="I10" i="14" s="1"/>
  <c r="H8" i="14"/>
  <c r="G8" i="14"/>
  <c r="F8" i="14"/>
  <c r="E8" i="14"/>
  <c r="D8" i="14"/>
  <c r="D10" i="14" s="1"/>
  <c r="C8" i="14"/>
  <c r="C10" i="14" s="1"/>
  <c r="H36" i="13"/>
  <c r="I36" i="13"/>
  <c r="J36" i="13"/>
  <c r="H32" i="13"/>
  <c r="I32" i="13"/>
  <c r="J32" i="13"/>
  <c r="H33" i="13"/>
  <c r="I33" i="13"/>
  <c r="J33" i="13"/>
  <c r="H34" i="13"/>
  <c r="I34" i="13"/>
  <c r="J34" i="13"/>
  <c r="H35" i="13"/>
  <c r="I35" i="13"/>
  <c r="J35" i="13"/>
  <c r="J27" i="13"/>
  <c r="J19" i="13" s="1"/>
  <c r="I27" i="13"/>
  <c r="I19" i="13" s="1"/>
  <c r="H27" i="13"/>
  <c r="H19" i="13" s="1"/>
  <c r="J13" i="13"/>
  <c r="I13" i="13"/>
  <c r="H13" i="13"/>
  <c r="G13" i="13"/>
  <c r="F13" i="13"/>
  <c r="E13" i="13"/>
  <c r="D13" i="13"/>
  <c r="C13" i="13"/>
  <c r="J12" i="13"/>
  <c r="J14" i="13" s="1"/>
  <c r="I12" i="13"/>
  <c r="H12" i="13"/>
  <c r="G12" i="13"/>
  <c r="F12" i="13"/>
  <c r="E12" i="13"/>
  <c r="E14" i="13" s="1"/>
  <c r="D12" i="13"/>
  <c r="D14" i="13" s="1"/>
  <c r="C12" i="13"/>
  <c r="J9" i="13"/>
  <c r="I9" i="13"/>
  <c r="H9" i="13"/>
  <c r="G9" i="13"/>
  <c r="F9" i="13"/>
  <c r="E9" i="13"/>
  <c r="D9" i="13"/>
  <c r="C9" i="13"/>
  <c r="J8" i="13"/>
  <c r="J10" i="13" s="1"/>
  <c r="I8" i="13"/>
  <c r="I10" i="13" s="1"/>
  <c r="H8" i="13"/>
  <c r="H10" i="13" s="1"/>
  <c r="G8" i="13"/>
  <c r="F8" i="13"/>
  <c r="E8" i="13"/>
  <c r="D8" i="13"/>
  <c r="C8" i="13"/>
  <c r="C10" i="13" s="1"/>
  <c r="D10" i="13" l="1"/>
  <c r="F14" i="13"/>
  <c r="G10" i="13"/>
  <c r="C14" i="13"/>
  <c r="C27" i="13" s="1"/>
  <c r="C19" i="13" s="1"/>
  <c r="C35" i="13" s="1"/>
  <c r="I14" i="13"/>
  <c r="G10" i="14"/>
  <c r="H10" i="14"/>
  <c r="D14" i="14"/>
  <c r="D27" i="14" s="1"/>
  <c r="D20" i="14" s="1"/>
  <c r="D35" i="14" s="1"/>
  <c r="J14" i="14"/>
  <c r="E10" i="13"/>
  <c r="G14" i="13"/>
  <c r="E10" i="14"/>
  <c r="I22" i="12"/>
  <c r="I32" i="12" s="1"/>
  <c r="F10" i="13"/>
  <c r="H14" i="13"/>
  <c r="F10" i="14"/>
  <c r="H14" i="14"/>
  <c r="F14" i="14"/>
  <c r="F27" i="14" s="1"/>
  <c r="F20" i="14" s="1"/>
  <c r="F35" i="14" s="1"/>
  <c r="H22" i="12"/>
  <c r="H32" i="12" s="1"/>
  <c r="G14" i="14"/>
  <c r="G27" i="14" s="1"/>
  <c r="G20" i="14" s="1"/>
  <c r="G35" i="14" s="1"/>
  <c r="J19" i="14"/>
  <c r="J25" i="14"/>
  <c r="J24" i="14"/>
  <c r="J17" i="14" s="1"/>
  <c r="C27" i="14"/>
  <c r="C20" i="14" s="1"/>
  <c r="C35" i="14" s="1"/>
  <c r="H27" i="14"/>
  <c r="H20" i="14" s="1"/>
  <c r="H35" i="14" s="1"/>
  <c r="E27" i="14"/>
  <c r="E20" i="14" s="1"/>
  <c r="E35" i="14" s="1"/>
  <c r="I27" i="14"/>
  <c r="I20" i="14" s="1"/>
  <c r="I35" i="14" s="1"/>
  <c r="J29" i="14"/>
  <c r="J18" i="13"/>
  <c r="I18" i="13"/>
  <c r="H18" i="13"/>
  <c r="F27" i="13"/>
  <c r="F19" i="13" s="1"/>
  <c r="F35" i="13" s="1"/>
  <c r="F25" i="13"/>
  <c r="F17" i="13" s="1"/>
  <c r="F33" i="13" s="1"/>
  <c r="J25" i="13"/>
  <c r="J24" i="13"/>
  <c r="J16" i="13" s="1"/>
  <c r="G27" i="13"/>
  <c r="G19" i="13" s="1"/>
  <c r="G35" i="13" s="1"/>
  <c r="D27" i="13"/>
  <c r="D19" i="13" s="1"/>
  <c r="D35" i="13" s="1"/>
  <c r="H25" i="13"/>
  <c r="H24" i="13"/>
  <c r="H16" i="13" s="1"/>
  <c r="E27" i="13"/>
  <c r="E19" i="13" s="1"/>
  <c r="E35" i="13" s="1"/>
  <c r="I25" i="13"/>
  <c r="I24" i="13"/>
  <c r="I16" i="13" s="1"/>
  <c r="H29" i="13"/>
  <c r="I29" i="13"/>
  <c r="J29" i="13"/>
  <c r="H20" i="12"/>
  <c r="I20" i="12"/>
  <c r="C25" i="13" l="1"/>
  <c r="C18" i="13" s="1"/>
  <c r="C34" i="13" s="1"/>
  <c r="I21" i="13"/>
  <c r="I39" i="13" s="1"/>
  <c r="J22" i="14"/>
  <c r="J39" i="14" s="1"/>
  <c r="F24" i="14"/>
  <c r="F17" i="14" s="1"/>
  <c r="F32" i="14" s="1"/>
  <c r="H21" i="13"/>
  <c r="H39" i="13" s="1"/>
  <c r="F25" i="14"/>
  <c r="F18" i="14" s="1"/>
  <c r="F33" i="14" s="1"/>
  <c r="J21" i="13"/>
  <c r="J39" i="13" s="1"/>
  <c r="C24" i="13"/>
  <c r="C16" i="13" s="1"/>
  <c r="C32" i="13" s="1"/>
  <c r="J37" i="13"/>
  <c r="J37" i="14"/>
  <c r="C25" i="14"/>
  <c r="C18" i="14" s="1"/>
  <c r="C33" i="14" s="1"/>
  <c r="J28" i="14"/>
  <c r="J21" i="14" s="1"/>
  <c r="J38" i="14" s="1"/>
  <c r="J18" i="14"/>
  <c r="I24" i="14"/>
  <c r="I17" i="14" s="1"/>
  <c r="I32" i="14" s="1"/>
  <c r="H24" i="14"/>
  <c r="H17" i="14" s="1"/>
  <c r="H32" i="14" s="1"/>
  <c r="I25" i="14"/>
  <c r="H25" i="14"/>
  <c r="H28" i="14" s="1"/>
  <c r="H21" i="14" s="1"/>
  <c r="H38" i="14" s="1"/>
  <c r="C24" i="14"/>
  <c r="C17" i="14" s="1"/>
  <c r="C32" i="14" s="1"/>
  <c r="G24" i="14"/>
  <c r="G17" i="14" s="1"/>
  <c r="G32" i="14" s="1"/>
  <c r="E24" i="14"/>
  <c r="E17" i="14" s="1"/>
  <c r="E32" i="14" s="1"/>
  <c r="D24" i="14"/>
  <c r="D17" i="14" s="1"/>
  <c r="D32" i="14" s="1"/>
  <c r="G25" i="14"/>
  <c r="G18" i="14" s="1"/>
  <c r="G33" i="14" s="1"/>
  <c r="E25" i="14"/>
  <c r="E18" i="14" s="1"/>
  <c r="E33" i="14" s="1"/>
  <c r="D25" i="14"/>
  <c r="D18" i="14" s="1"/>
  <c r="D33" i="14" s="1"/>
  <c r="H28" i="13"/>
  <c r="H20" i="13" s="1"/>
  <c r="H38" i="13" s="1"/>
  <c r="H17" i="13"/>
  <c r="I28" i="13"/>
  <c r="I20" i="13" s="1"/>
  <c r="I38" i="13" s="1"/>
  <c r="I17" i="13"/>
  <c r="I37" i="13"/>
  <c r="J28" i="13"/>
  <c r="J20" i="13" s="1"/>
  <c r="J38" i="13" s="1"/>
  <c r="J17" i="13"/>
  <c r="H37" i="13"/>
  <c r="D24" i="13"/>
  <c r="D16" i="13" s="1"/>
  <c r="D32" i="13" s="1"/>
  <c r="D25" i="13"/>
  <c r="D28" i="13" s="1"/>
  <c r="D20" i="13" s="1"/>
  <c r="D38" i="13" s="1"/>
  <c r="G25" i="13"/>
  <c r="G17" i="13" s="1"/>
  <c r="G33" i="13" s="1"/>
  <c r="E24" i="13"/>
  <c r="E16" i="13" s="1"/>
  <c r="E32" i="13" s="1"/>
  <c r="E25" i="13"/>
  <c r="E17" i="13" s="1"/>
  <c r="E33" i="13" s="1"/>
  <c r="G24" i="13"/>
  <c r="G16" i="13" s="1"/>
  <c r="G32" i="13" s="1"/>
  <c r="F24" i="13"/>
  <c r="F16" i="13" s="1"/>
  <c r="F32" i="13" s="1"/>
  <c r="F28" i="13"/>
  <c r="F20" i="13" s="1"/>
  <c r="F38" i="13" s="1"/>
  <c r="J28" i="12"/>
  <c r="J27" i="12"/>
  <c r="J26" i="12"/>
  <c r="J25" i="12"/>
  <c r="J27" i="11"/>
  <c r="J26" i="11"/>
  <c r="J25" i="11"/>
  <c r="J28" i="11"/>
  <c r="C17" i="13" l="1"/>
  <c r="C33" i="13" s="1"/>
  <c r="C36" i="13" s="1"/>
  <c r="C28" i="13"/>
  <c r="C20" i="13" s="1"/>
  <c r="C38" i="13" s="1"/>
  <c r="F29" i="14"/>
  <c r="F22" i="14" s="1"/>
  <c r="F39" i="14" s="1"/>
  <c r="F28" i="14"/>
  <c r="F21" i="14" s="1"/>
  <c r="F38" i="14" s="1"/>
  <c r="G28" i="13"/>
  <c r="G20" i="13" s="1"/>
  <c r="G38" i="13" s="1"/>
  <c r="G37" i="13"/>
  <c r="C29" i="13"/>
  <c r="C28" i="14"/>
  <c r="C21" i="14" s="1"/>
  <c r="C38" i="14" s="1"/>
  <c r="C19" i="14"/>
  <c r="C34" i="14" s="1"/>
  <c r="C36" i="14" s="1"/>
  <c r="I29" i="14"/>
  <c r="I18" i="14"/>
  <c r="I33" i="14" s="1"/>
  <c r="H18" i="14"/>
  <c r="H33" i="14" s="1"/>
  <c r="I28" i="14"/>
  <c r="I21" i="14" s="1"/>
  <c r="I38" i="14" s="1"/>
  <c r="G28" i="14"/>
  <c r="G21" i="14" s="1"/>
  <c r="G38" i="14" s="1"/>
  <c r="D28" i="14"/>
  <c r="D21" i="14" s="1"/>
  <c r="D38" i="14" s="1"/>
  <c r="E28" i="14"/>
  <c r="E21" i="14" s="1"/>
  <c r="E38" i="14" s="1"/>
  <c r="F37" i="13"/>
  <c r="F18" i="13"/>
  <c r="F34" i="13" s="1"/>
  <c r="F36" i="13" s="1"/>
  <c r="C37" i="13"/>
  <c r="D17" i="13"/>
  <c r="D33" i="13" s="1"/>
  <c r="F29" i="13"/>
  <c r="E28" i="13"/>
  <c r="E20" i="13" s="1"/>
  <c r="E38" i="13" s="1"/>
  <c r="D9" i="12"/>
  <c r="E9" i="12"/>
  <c r="F9" i="12"/>
  <c r="G9" i="12"/>
  <c r="H9" i="12"/>
  <c r="I9" i="12"/>
  <c r="J9" i="12"/>
  <c r="C9" i="12"/>
  <c r="D8" i="12"/>
  <c r="E8" i="12"/>
  <c r="F8" i="12"/>
  <c r="G8" i="12"/>
  <c r="H8" i="12"/>
  <c r="I8" i="12"/>
  <c r="J8" i="12"/>
  <c r="C8" i="12"/>
  <c r="F19" i="14" l="1"/>
  <c r="F34" i="14" s="1"/>
  <c r="F36" i="14" s="1"/>
  <c r="F37" i="14"/>
  <c r="C37" i="14"/>
  <c r="C29" i="14"/>
  <c r="C22" i="14" s="1"/>
  <c r="C39" i="14" s="1"/>
  <c r="F10" i="12"/>
  <c r="C21" i="13"/>
  <c r="C39" i="13" s="1"/>
  <c r="G29" i="13"/>
  <c r="J10" i="12"/>
  <c r="D10" i="12"/>
  <c r="F21" i="13"/>
  <c r="F39" i="13" s="1"/>
  <c r="G18" i="13"/>
  <c r="G34" i="13" s="1"/>
  <c r="G36" i="13" s="1"/>
  <c r="I22" i="14"/>
  <c r="I39" i="14" s="1"/>
  <c r="I10" i="12"/>
  <c r="E10" i="12"/>
  <c r="C10" i="12"/>
  <c r="E37" i="14"/>
  <c r="E19" i="14"/>
  <c r="E34" i="14" s="1"/>
  <c r="E36" i="14" s="1"/>
  <c r="I37" i="14"/>
  <c r="I19" i="14"/>
  <c r="I34" i="14" s="1"/>
  <c r="I36" i="14" s="1"/>
  <c r="H19" i="14"/>
  <c r="H34" i="14" s="1"/>
  <c r="H37" i="14"/>
  <c r="H29" i="14"/>
  <c r="D19" i="14"/>
  <c r="D34" i="14" s="1"/>
  <c r="D36" i="14" s="1"/>
  <c r="D37" i="14"/>
  <c r="G37" i="14"/>
  <c r="G19" i="14"/>
  <c r="G34" i="14" s="1"/>
  <c r="G36" i="14" s="1"/>
  <c r="H36" i="14"/>
  <c r="G29" i="14"/>
  <c r="D29" i="14"/>
  <c r="E29" i="14"/>
  <c r="D37" i="13"/>
  <c r="D18" i="13"/>
  <c r="D34" i="13" s="1"/>
  <c r="D36" i="13" s="1"/>
  <c r="D29" i="13"/>
  <c r="E37" i="13"/>
  <c r="E18" i="13"/>
  <c r="E34" i="13" s="1"/>
  <c r="E36" i="13" s="1"/>
  <c r="E29" i="13"/>
  <c r="G10" i="12"/>
  <c r="H10" i="12"/>
  <c r="G22" i="14" l="1"/>
  <c r="G39" i="14" s="1"/>
  <c r="E21" i="13"/>
  <c r="E39" i="13" s="1"/>
  <c r="E22" i="14"/>
  <c r="E39" i="14" s="1"/>
  <c r="D21" i="13"/>
  <c r="D39" i="13" s="1"/>
  <c r="G21" i="13"/>
  <c r="G39" i="13" s="1"/>
  <c r="D22" i="14"/>
  <c r="D39" i="14" s="1"/>
  <c r="H22" i="14"/>
  <c r="H39" i="14" s="1"/>
  <c r="J13" i="12"/>
  <c r="I13" i="12"/>
  <c r="H13" i="12"/>
  <c r="G13" i="12"/>
  <c r="F13" i="12"/>
  <c r="E13" i="12"/>
  <c r="D13" i="12"/>
  <c r="C13" i="12"/>
  <c r="J12" i="12"/>
  <c r="J14" i="12" s="1"/>
  <c r="J20" i="12" s="1"/>
  <c r="I12" i="12"/>
  <c r="H12" i="12"/>
  <c r="G12" i="12"/>
  <c r="F12" i="12"/>
  <c r="E12" i="12"/>
  <c r="D12" i="12"/>
  <c r="C12" i="12"/>
  <c r="J13" i="11"/>
  <c r="I13" i="11"/>
  <c r="H13" i="11"/>
  <c r="G13" i="11"/>
  <c r="F13" i="11"/>
  <c r="E13" i="11"/>
  <c r="D13" i="11"/>
  <c r="C13" i="11"/>
  <c r="J12" i="11"/>
  <c r="I12" i="11"/>
  <c r="I14" i="11" s="1"/>
  <c r="I20" i="11" s="1"/>
  <c r="H12" i="11"/>
  <c r="H14" i="11" s="1"/>
  <c r="H20" i="11" s="1"/>
  <c r="G12" i="11"/>
  <c r="F12" i="11"/>
  <c r="E12" i="11"/>
  <c r="D12" i="11"/>
  <c r="C12" i="11"/>
  <c r="C14" i="11" s="1"/>
  <c r="J9" i="11"/>
  <c r="I9" i="11"/>
  <c r="H9" i="11"/>
  <c r="G9" i="11"/>
  <c r="F9" i="11"/>
  <c r="E9" i="11"/>
  <c r="D9" i="11"/>
  <c r="C9" i="11"/>
  <c r="J8" i="11"/>
  <c r="I8" i="11"/>
  <c r="H8" i="11"/>
  <c r="G8" i="11"/>
  <c r="G10" i="11" s="1"/>
  <c r="F8" i="11"/>
  <c r="F10" i="11" s="1"/>
  <c r="E8" i="11"/>
  <c r="D8" i="11"/>
  <c r="C8" i="11"/>
  <c r="C20" i="11" l="1"/>
  <c r="C17" i="11"/>
  <c r="J14" i="11"/>
  <c r="H10" i="11"/>
  <c r="D14" i="11"/>
  <c r="D20" i="11" s="1"/>
  <c r="G14" i="11"/>
  <c r="G20" i="11" s="1"/>
  <c r="I14" i="12"/>
  <c r="I10" i="11"/>
  <c r="E14" i="11"/>
  <c r="E20" i="11" s="1"/>
  <c r="J10" i="11"/>
  <c r="F14" i="11"/>
  <c r="F20" i="11" s="1"/>
  <c r="H14" i="12"/>
  <c r="E10" i="11"/>
  <c r="G14" i="12"/>
  <c r="G20" i="12" s="1"/>
  <c r="G28" i="12" s="1"/>
  <c r="F14" i="12"/>
  <c r="F20" i="12" s="1"/>
  <c r="F28" i="12" s="1"/>
  <c r="C14" i="12"/>
  <c r="C20" i="12" s="1"/>
  <c r="C28" i="12" s="1"/>
  <c r="E14" i="12"/>
  <c r="D14" i="12"/>
  <c r="J18" i="12"/>
  <c r="J17" i="12"/>
  <c r="D10" i="11"/>
  <c r="C10" i="11"/>
  <c r="I28" i="11"/>
  <c r="H28" i="11"/>
  <c r="H28" i="12"/>
  <c r="I28" i="12"/>
  <c r="J29" i="11"/>
  <c r="J20" i="11" l="1"/>
  <c r="J17" i="11"/>
  <c r="J18" i="11"/>
  <c r="J21" i="11" s="1"/>
  <c r="J31" i="11" s="1"/>
  <c r="J21" i="12"/>
  <c r="J31" i="12" s="1"/>
  <c r="J22" i="12"/>
  <c r="J32" i="12" s="1"/>
  <c r="J22" i="11"/>
  <c r="J32" i="11" s="1"/>
  <c r="E20" i="12"/>
  <c r="E28" i="12" s="1"/>
  <c r="D20" i="12"/>
  <c r="D28" i="12" s="1"/>
  <c r="G17" i="12"/>
  <c r="G25" i="12" s="1"/>
  <c r="I17" i="12"/>
  <c r="I25" i="12" s="1"/>
  <c r="G18" i="12"/>
  <c r="I18" i="12"/>
  <c r="I21" i="12" s="1"/>
  <c r="I31" i="12" s="1"/>
  <c r="F17" i="12"/>
  <c r="F25" i="12" s="1"/>
  <c r="H18" i="12"/>
  <c r="H21" i="12" s="1"/>
  <c r="H31" i="12" s="1"/>
  <c r="F18" i="12"/>
  <c r="H17" i="12"/>
  <c r="H25" i="12" s="1"/>
  <c r="I18" i="11"/>
  <c r="H18" i="11"/>
  <c r="I17" i="11"/>
  <c r="I25" i="11" s="1"/>
  <c r="H17" i="11"/>
  <c r="H25" i="11" s="1"/>
  <c r="D28" i="11"/>
  <c r="G28" i="11"/>
  <c r="F28" i="11"/>
  <c r="E28" i="11"/>
  <c r="J29" i="12"/>
  <c r="J30" i="12" l="1"/>
  <c r="E18" i="12"/>
  <c r="E26" i="12" s="1"/>
  <c r="F21" i="12"/>
  <c r="F31" i="12" s="1"/>
  <c r="G21" i="12"/>
  <c r="G31" i="12" s="1"/>
  <c r="I27" i="11"/>
  <c r="I21" i="11"/>
  <c r="I31" i="11" s="1"/>
  <c r="H26" i="11"/>
  <c r="H21" i="11"/>
  <c r="H31" i="11" s="1"/>
  <c r="E17" i="12"/>
  <c r="E25" i="12" s="1"/>
  <c r="D18" i="12"/>
  <c r="D17" i="12"/>
  <c r="D25" i="12" s="1"/>
  <c r="F26" i="12"/>
  <c r="H27" i="12"/>
  <c r="H26" i="12"/>
  <c r="I27" i="12"/>
  <c r="I26" i="12"/>
  <c r="G26" i="12"/>
  <c r="C28" i="11"/>
  <c r="C25" i="11"/>
  <c r="I26" i="11"/>
  <c r="C18" i="12"/>
  <c r="C17" i="12"/>
  <c r="C25" i="12" s="1"/>
  <c r="E17" i="11"/>
  <c r="E25" i="11" s="1"/>
  <c r="E18" i="11"/>
  <c r="G18" i="11"/>
  <c r="G17" i="11"/>
  <c r="G25" i="11" s="1"/>
  <c r="D17" i="11"/>
  <c r="D25" i="11" s="1"/>
  <c r="D18" i="11"/>
  <c r="F17" i="11"/>
  <c r="F25" i="11" s="1"/>
  <c r="F18" i="11"/>
  <c r="C18" i="11"/>
  <c r="J30" i="11"/>
  <c r="I22" i="11" l="1"/>
  <c r="I32" i="11" s="1"/>
  <c r="G22" i="12"/>
  <c r="G32" i="12" s="1"/>
  <c r="H22" i="11"/>
  <c r="H32" i="11" s="1"/>
  <c r="G27" i="12"/>
  <c r="G29" i="12" s="1"/>
  <c r="F22" i="12"/>
  <c r="F32" i="12" s="1"/>
  <c r="D26" i="12"/>
  <c r="D21" i="12"/>
  <c r="D31" i="12" s="1"/>
  <c r="D22" i="12"/>
  <c r="F27" i="12"/>
  <c r="F29" i="12" s="1"/>
  <c r="C21" i="12"/>
  <c r="C31" i="12" s="1"/>
  <c r="E21" i="12"/>
  <c r="E31" i="12" s="1"/>
  <c r="E22" i="12"/>
  <c r="G26" i="11"/>
  <c r="G21" i="11"/>
  <c r="G31" i="11" s="1"/>
  <c r="D26" i="11"/>
  <c r="D21" i="11"/>
  <c r="D31" i="11" s="1"/>
  <c r="C26" i="11"/>
  <c r="C21" i="11"/>
  <c r="C31" i="11" s="1"/>
  <c r="E26" i="11"/>
  <c r="E21" i="11"/>
  <c r="E31" i="11" s="1"/>
  <c r="F26" i="11"/>
  <c r="F21" i="11"/>
  <c r="F31" i="11" s="1"/>
  <c r="C26" i="12"/>
  <c r="H30" i="12"/>
  <c r="G30" i="12"/>
  <c r="H27" i="11"/>
  <c r="H29" i="11" s="1"/>
  <c r="I30" i="11"/>
  <c r="H30" i="11"/>
  <c r="I29" i="12"/>
  <c r="I30" i="12"/>
  <c r="F30" i="12"/>
  <c r="H29" i="12"/>
  <c r="I29" i="11"/>
  <c r="G22" i="11" l="1"/>
  <c r="G32" i="11" s="1"/>
  <c r="F22" i="11"/>
  <c r="F32" i="11" s="1"/>
  <c r="E22" i="11"/>
  <c r="E32" i="11" s="1"/>
  <c r="D22" i="11"/>
  <c r="D32" i="11" s="1"/>
  <c r="C22" i="11"/>
  <c r="C32" i="11" s="1"/>
  <c r="C27" i="11"/>
  <c r="C29" i="11" s="1"/>
  <c r="C22" i="12"/>
  <c r="C32" i="12" s="1"/>
  <c r="C27" i="12"/>
  <c r="C29" i="12" s="1"/>
  <c r="E32" i="12"/>
  <c r="E27" i="12"/>
  <c r="E29" i="12" s="1"/>
  <c r="E30" i="12"/>
  <c r="D32" i="12"/>
  <c r="D27" i="12"/>
  <c r="D29" i="12" s="1"/>
  <c r="D30" i="12"/>
  <c r="F27" i="11"/>
  <c r="F29" i="11" s="1"/>
  <c r="G27" i="11"/>
  <c r="G29" i="11" s="1"/>
  <c r="E30" i="11"/>
  <c r="E27" i="11"/>
  <c r="E29" i="11" s="1"/>
  <c r="D27" i="11"/>
  <c r="D29" i="11" s="1"/>
  <c r="C30" i="11"/>
  <c r="C30" i="12"/>
  <c r="G30" i="11"/>
  <c r="D30" i="11"/>
  <c r="F30" i="11"/>
</calcChain>
</file>

<file path=xl/sharedStrings.xml><?xml version="1.0" encoding="utf-8"?>
<sst xmlns="http://schemas.openxmlformats.org/spreadsheetml/2006/main" count="114" uniqueCount="21">
  <si>
    <t>Weight In, kg</t>
  </si>
  <si>
    <t>Weight Out, kg</t>
  </si>
  <si>
    <t>Weight Out, lb</t>
  </si>
  <si>
    <t>Weight In, lb</t>
  </si>
  <si>
    <t>Energy level, NRC NE kcal/kg</t>
  </si>
  <si>
    <t>Energy level, NRC NE kcal/lb</t>
  </si>
  <si>
    <t>% SID Lys (Boars:Barrows)</t>
  </si>
  <si>
    <t xml:space="preserve">     Barrows and Gilts</t>
  </si>
  <si>
    <t xml:space="preserve">     Boars and Gilts</t>
  </si>
  <si>
    <t>STTD P, grams:Mcal NE</t>
  </si>
  <si>
    <t>STTD P, % of the diet</t>
  </si>
  <si>
    <t xml:space="preserve">     Commercial Barrows</t>
  </si>
  <si>
    <t xml:space="preserve">     Commercial Gilts</t>
  </si>
  <si>
    <t xml:space="preserve">     Commercial Boars</t>
  </si>
  <si>
    <t xml:space="preserve">     Developing Gilts</t>
  </si>
  <si>
    <t xml:space="preserve">     Developing Boars</t>
  </si>
  <si>
    <t>Available P, grams:Mcal NE</t>
  </si>
  <si>
    <t>Available P, % of the diet</t>
  </si>
  <si>
    <t>α</t>
  </si>
  <si>
    <t>The STTD P to energy ratios meet the biological requirements for PIC 327, 337, and 359 sired pigs. PIC suggests to utilize 99% of the tool estimates for PIC 380, 408, and 410 sired pigs; and 97% for PIC 800 sired pigs to achieve the biological requirements of these sirelines.</t>
  </si>
  <si>
    <t>The Available P to energy ratios meet the biological requirements for PIC 327, 337, and 359 sired pigs. PIC suggests to utilize 99% of the tool estimates for PIC 380, 408, and 410 sired pigs; and 97% for PIC 800 sired pigs to achieve the biological requirements of these sirelines.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</si>
</sst>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color rgb="FF0070C0"/>
      <name val="Calibri"/>
      <family val="2"/>
      <scheme val="minor"/>
    </font>
    <font>
      <b/>
      <sz val="16"/>
      <color rgb="FF0070C0"/>
      <name val="Calibri"/>
      <family val="2"/>
    </font>
    <font>
      <b/>
      <sz val="16"/>
      <color rgb="FF0070C0"/>
      <name val="Calibri"/>
      <family val="2"/>
      <scheme val="minor"/>
    </font>
  </fonts>
  <fills count="3">
    <fill>
      <patternFill patternType="none"/>
    </fill>
    <fill>
      <patternFill patternType="gray125"/>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3" fillId="0" borderId="0" applyFont="0" applyFill="0" applyBorder="0" applyAlignment="0" applyProtection="0"/>
  </cellStyleXfs>
  <cellXfs count="31">
    <xf numFmtId="0" fontId="0" fillId="0" borderId="0" xfId="0"/>
    <xf numFmtId="0" fontId="0" fillId="0" borderId="0" xfId="0" applyAlignment="1">
      <alignment horizontal="center"/>
    </xf>
    <xf numFmtId="1" fontId="0" fillId="2" borderId="1" xfId="0" applyNumberFormat="1" applyFill="1" applyBorder="1" applyAlignment="1" applyProtection="1">
      <alignment horizontal="center"/>
      <protection locked="0"/>
    </xf>
    <xf numFmtId="0" fontId="0" fillId="0" borderId="0" xfId="0" applyAlignment="1">
      <alignment horizontal="left"/>
    </xf>
    <xf numFmtId="2" fontId="0" fillId="0" borderId="1" xfId="0" applyNumberFormat="1" applyFill="1" applyBorder="1" applyAlignment="1" applyProtection="1">
      <alignment horizontal="center"/>
      <protection hidden="1"/>
    </xf>
    <xf numFmtId="0" fontId="2" fillId="0" borderId="0" xfId="0" applyFont="1" applyFill="1" applyAlignment="1">
      <alignment horizontal="center"/>
    </xf>
    <xf numFmtId="0" fontId="2" fillId="0" borderId="0" xfId="0" applyFont="1" applyFill="1"/>
    <xf numFmtId="0" fontId="2" fillId="0" borderId="0" xfId="0" applyFont="1" applyFill="1" applyProtection="1">
      <protection hidden="1"/>
    </xf>
    <xf numFmtId="0" fontId="2" fillId="0" borderId="0" xfId="0" applyFont="1" applyFill="1" applyAlignment="1" applyProtection="1">
      <alignment horizontal="center"/>
      <protection hidden="1"/>
    </xf>
    <xf numFmtId="0" fontId="1" fillId="0" borderId="0" xfId="0" applyFont="1" applyProtection="1">
      <protection hidden="1"/>
    </xf>
    <xf numFmtId="0" fontId="0" fillId="0" borderId="0" xfId="0" applyAlignment="1" applyProtection="1">
      <alignment horizontal="center"/>
      <protection hidden="1"/>
    </xf>
    <xf numFmtId="0" fontId="0" fillId="0" borderId="0" xfId="0" applyProtection="1">
      <protection hidden="1"/>
    </xf>
    <xf numFmtId="0" fontId="0" fillId="0" borderId="0" xfId="0" applyFill="1" applyProtection="1">
      <protection hidden="1"/>
    </xf>
    <xf numFmtId="2" fontId="0" fillId="0" borderId="0" xfId="0" applyNumberFormat="1" applyFill="1" applyBorder="1" applyAlignment="1" applyProtection="1">
      <alignment horizontal="center"/>
      <protection hidden="1"/>
    </xf>
    <xf numFmtId="1" fontId="0" fillId="0" borderId="1" xfId="0" applyNumberFormat="1" applyFill="1" applyBorder="1" applyAlignment="1" applyProtection="1">
      <alignment horizontal="center"/>
      <protection hidden="1"/>
    </xf>
    <xf numFmtId="1" fontId="0" fillId="0" borderId="2" xfId="0" applyNumberFormat="1" applyFill="1" applyBorder="1" applyAlignment="1" applyProtection="1">
      <alignment horizontal="center"/>
      <protection hidden="1"/>
    </xf>
    <xf numFmtId="164" fontId="0" fillId="0" borderId="0" xfId="0" applyNumberFormat="1" applyAlignment="1" applyProtection="1">
      <alignment horizontal="center"/>
      <protection hidden="1"/>
    </xf>
    <xf numFmtId="164" fontId="0" fillId="0" borderId="0" xfId="0" applyNumberFormat="1" applyFill="1" applyAlignment="1" applyProtection="1">
      <alignment horizontal="center"/>
      <protection hidden="1"/>
    </xf>
    <xf numFmtId="0" fontId="0" fillId="0" borderId="0" xfId="0" applyFill="1" applyAlignment="1" applyProtection="1">
      <alignment horizontal="center"/>
      <protection hidden="1"/>
    </xf>
    <xf numFmtId="0" fontId="0" fillId="0" borderId="0" xfId="0" applyBorder="1" applyProtection="1">
      <protection hidden="1"/>
    </xf>
    <xf numFmtId="10" fontId="0" fillId="0" borderId="0" xfId="1" applyNumberFormat="1" applyFont="1" applyFill="1" applyBorder="1" applyAlignment="1" applyProtection="1">
      <alignment horizontal="center"/>
      <protection hidden="1"/>
    </xf>
    <xf numFmtId="0" fontId="0" fillId="0" borderId="0" xfId="0" quotePrefix="1" applyProtection="1">
      <protection hidden="1"/>
    </xf>
    <xf numFmtId="0" fontId="0" fillId="0" borderId="0" xfId="0" quotePrefix="1" applyAlignment="1" applyProtection="1">
      <alignment horizontal="center"/>
      <protection hidden="1"/>
    </xf>
    <xf numFmtId="0" fontId="0" fillId="0" borderId="0" xfId="0" applyFill="1" applyBorder="1" applyAlignment="1" applyProtection="1">
      <alignment horizontal="center"/>
      <protection hidden="1"/>
    </xf>
    <xf numFmtId="0" fontId="0" fillId="0" borderId="0" xfId="0" applyFill="1" applyBorder="1" applyProtection="1">
      <protection hidden="1"/>
    </xf>
    <xf numFmtId="2" fontId="2" fillId="0" borderId="1" xfId="0" applyNumberFormat="1" applyFont="1" applyFill="1" applyBorder="1" applyAlignment="1" applyProtection="1">
      <alignment horizontal="center"/>
      <protection hidden="1"/>
    </xf>
    <xf numFmtId="0" fontId="1" fillId="0" borderId="0" xfId="0" applyFont="1" applyFill="1" applyProtection="1">
      <protection hidden="1"/>
    </xf>
    <xf numFmtId="2" fontId="0" fillId="0" borderId="1" xfId="0" applyNumberFormat="1" applyBorder="1" applyAlignment="1" applyProtection="1">
      <alignment horizont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4" fillId="0" borderId="0" xfId="0" applyFont="1" applyAlignment="1" applyProtection="1">
      <alignment horizontal="left" vertical="center" wrapText="1"/>
      <protection hidden="1"/>
    </xf>
  </cellXfs>
  <cellStyles count="2">
    <cellStyle name="Normal" xfId="0" builtinId="0"/>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249555</xdr:colOff>
      <xdr:row>6</xdr:row>
      <xdr:rowOff>133350</xdr:rowOff>
    </xdr:from>
    <xdr:ext cx="7945755" cy="8858835"/>
    <xdr:sp macro="" textlink="">
      <xdr:nvSpPr>
        <xdr:cNvPr id="4" name="TextBox 3">
          <a:extLst>
            <a:ext uri="{FF2B5EF4-FFF2-40B4-BE49-F238E27FC236}">
              <a16:creationId xmlns:a16="http://schemas.microsoft.com/office/drawing/2014/main" id="{803083EE-FA53-4594-9D1B-A6040BFF9FAD}"/>
            </a:ext>
          </a:extLst>
        </xdr:cNvPr>
        <xdr:cNvSpPr txBox="1"/>
      </xdr:nvSpPr>
      <xdr:spPr>
        <a:xfrm>
          <a:off x="249555" y="1371600"/>
          <a:ext cx="7945755" cy="885883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i="0" u="none" strike="noStrike">
              <a:solidFill>
                <a:schemeClr val="tx1"/>
              </a:solidFill>
              <a:effectLst/>
              <a:latin typeface="+mn-lt"/>
              <a:ea typeface="+mn-ea"/>
              <a:cs typeface="+mn-cs"/>
            </a:rPr>
            <a:t>Steps to use:</a:t>
          </a:r>
        </a:p>
        <a:p>
          <a:endParaRPr lang="en-US" sz="1400" b="1" i="0" u="none" strike="noStrike">
            <a:solidFill>
              <a:schemeClr val="tx1"/>
            </a:solidFill>
            <a:effectLst/>
            <a:latin typeface="+mn-lt"/>
            <a:ea typeface="+mn-ea"/>
            <a:cs typeface="+mn-cs"/>
          </a:endParaRPr>
        </a:p>
        <a:p>
          <a:r>
            <a:rPr lang="en-US" sz="1400" b="0" i="0" u="none" strike="noStrike">
              <a:solidFill>
                <a:schemeClr val="tx1"/>
              </a:solidFill>
              <a:effectLst/>
              <a:latin typeface="+mn-lt"/>
              <a:ea typeface="+mn-ea"/>
              <a:cs typeface="+mn-cs"/>
            </a:rPr>
            <a:t>1. Select one of the four options:</a:t>
          </a:r>
          <a:endParaRPr lang="en-US" sz="1400"/>
        </a:p>
        <a:p>
          <a:r>
            <a:rPr lang="en-US" sz="1400"/>
            <a:t>	If using the standardized</a:t>
          </a:r>
          <a:r>
            <a:rPr lang="en-US" sz="1400" baseline="0"/>
            <a:t> total tract digestible phosphorus (STTD P) with the</a:t>
          </a:r>
          <a:r>
            <a:rPr lang="en-US" sz="1400"/>
            <a:t> Imperial system on a Net energy basis , go to the </a:t>
          </a:r>
          <a:r>
            <a:rPr lang="en-US" sz="1400" b="1"/>
            <a:t>STTD P Imperial - NE </a:t>
          </a:r>
          <a:r>
            <a:rPr lang="en-US" sz="1400"/>
            <a:t>tab.</a:t>
          </a:r>
        </a:p>
        <a:p>
          <a:r>
            <a:rPr lang="en-US" sz="1400"/>
            <a:t>	If using standardized total tract digestible phosphorus (STTD P) with</a:t>
          </a:r>
          <a:r>
            <a:rPr lang="en-US" sz="1400" baseline="0"/>
            <a:t> the </a:t>
          </a:r>
          <a:r>
            <a:rPr lang="en-US" sz="1400"/>
            <a:t>Metric system on a Net energy basis , go to the </a:t>
          </a:r>
          <a:r>
            <a:rPr lang="en-US" sz="1400" b="1"/>
            <a:t>STTD P</a:t>
          </a:r>
          <a:r>
            <a:rPr lang="en-US" sz="1400" b="1" baseline="0"/>
            <a:t> </a:t>
          </a:r>
          <a:r>
            <a:rPr lang="en-US" sz="1400" b="1"/>
            <a:t>Metric - NE </a:t>
          </a:r>
          <a:r>
            <a:rPr lang="en-US" sz="1400"/>
            <a:t>tab. </a:t>
          </a:r>
        </a:p>
        <a:p>
          <a:r>
            <a:rPr lang="en-US" sz="1400"/>
            <a:t>                       If using the available phosphorus (Available P) with the Imperial system on a Net energy basis , go to the </a:t>
          </a:r>
          <a:r>
            <a:rPr lang="en-US" sz="1400" b="1"/>
            <a:t>Available P Imperial - NE </a:t>
          </a:r>
          <a:r>
            <a:rPr lang="en-US" sz="1400"/>
            <a:t>tab.</a:t>
          </a:r>
        </a:p>
        <a:p>
          <a:r>
            <a:rPr lang="en-US" sz="1400"/>
            <a:t>	If using available phosphorus (Available P) with the Metric system on a Net energy basis , go to the </a:t>
          </a:r>
          <a:r>
            <a:rPr lang="en-US" sz="1400" b="1"/>
            <a:t>Available P Metric - NE</a:t>
          </a:r>
          <a:r>
            <a:rPr lang="en-US" sz="1400"/>
            <a:t> tab. </a:t>
          </a:r>
        </a:p>
        <a:p>
          <a:endParaRPr lang="en-US" sz="1400"/>
        </a:p>
        <a:p>
          <a:endParaRPr lang="en-US" sz="1400"/>
        </a:p>
        <a:p>
          <a:r>
            <a:rPr lang="en-US" sz="1400" b="0" i="0" u="none" strike="noStrike">
              <a:solidFill>
                <a:schemeClr val="tx1"/>
              </a:solidFill>
              <a:effectLst/>
              <a:latin typeface="+mn-lt"/>
              <a:ea typeface="+mn-ea"/>
              <a:cs typeface="+mn-cs"/>
            </a:rPr>
            <a:t>2. Enter the input parameters in the yellow cells:</a:t>
          </a:r>
          <a:r>
            <a:rPr lang="en-US" sz="1400"/>
            <a:t> </a:t>
          </a:r>
        </a:p>
        <a:p>
          <a:r>
            <a:rPr lang="en-US" sz="1400" b="0" i="0" u="none" strike="noStrike">
              <a:solidFill>
                <a:schemeClr val="tx1"/>
              </a:solidFill>
              <a:effectLst/>
              <a:latin typeface="+mn-lt"/>
              <a:ea typeface="+mn-ea"/>
              <a:cs typeface="+mn-cs"/>
            </a:rPr>
            <a:t>	Enter your desired body weight ranges for each phase </a:t>
          </a:r>
          <a:endParaRPr lang="en-US" sz="1400"/>
        </a:p>
        <a:p>
          <a:r>
            <a:rPr lang="en-US" sz="1400" b="0" i="0" u="none" strike="noStrike">
              <a:solidFill>
                <a:schemeClr val="tx1"/>
              </a:solidFill>
              <a:effectLst/>
              <a:latin typeface="+mn-lt"/>
              <a:ea typeface="+mn-ea"/>
              <a:cs typeface="+mn-cs"/>
            </a:rPr>
            <a:t>	Enter your current dietary energy level for each dietary phase.</a:t>
          </a:r>
          <a:r>
            <a:rPr lang="en-US" sz="1400"/>
            <a:t> 	</a:t>
          </a:r>
        </a:p>
        <a:p>
          <a:endParaRPr lang="en-US" sz="1400" b="1"/>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Outputs: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3. The tool outputs the grams of STTD P or Available P required by PIC commercial barrows, gilts, boars, mixed gender, developing gilts, and developing boars within each body weight range.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4. If the energy level is entered, the tool outputs the STTD P and Available P required by PIC pigs on a percentage of the diet basis.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Obs.: Use the phosphorus recommendations for commercial boars until 3 to 4 weeks prior to market and then the phosphorus recommendations for barrows if immunocastrating.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Background Information: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Two trials were conducted in partnership with Kansas State University under commercial conditions with 1,134 PIC mixed gender pigs each to determine the STTD P requirement of 25- to 290-lb (11- to 131-kg) pigs (Vier et al., 2019a,b).</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The requirement estimates were developed for mixed gender pigs (barrows and gilts) and the requirement of commercial barrows and gilts and commercial boars were estimated based on the expected differences according to the PIC 337 growth curve.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The requirements estimates for developing gilts and developing boars are 8% greater than the requirements of commercial gilts and boars to maximize bone mineralization.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The available phosphorus estimates are calculated as 86% of the STTD P recommendations.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The energy value of ingredients followed NRC (2012) nutrient loadings.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For questions on this tool please contact the PIC Nutrition Team.</a:t>
          </a:r>
        </a:p>
        <a:p>
          <a:endParaRPr lang="en-US" sz="1400" b="1" i="0" u="none" strike="noStrike">
            <a:solidFill>
              <a:schemeClr val="tx1"/>
            </a:solidFill>
            <a:effectLst/>
            <a:latin typeface="+mn-lt"/>
            <a:ea typeface="+mn-ea"/>
            <a:cs typeface="+mn-cs"/>
          </a:endParaRPr>
        </a:p>
      </xdr:txBody>
    </xdr:sp>
    <xdr:clientData/>
  </xdr:oneCellAnchor>
  <xdr:twoCellAnchor editAs="oneCell">
    <xdr:from>
      <xdr:col>0</xdr:col>
      <xdr:colOff>0</xdr:colOff>
      <xdr:row>0</xdr:row>
      <xdr:rowOff>0</xdr:rowOff>
    </xdr:from>
    <xdr:to>
      <xdr:col>11</xdr:col>
      <xdr:colOff>539115</xdr:colOff>
      <xdr:row>6</xdr:row>
      <xdr:rowOff>140192</xdr:rowOff>
    </xdr:to>
    <xdr:pic>
      <xdr:nvPicPr>
        <xdr:cNvPr id="5" name="Picture 4">
          <a:extLst>
            <a:ext uri="{FF2B5EF4-FFF2-40B4-BE49-F238E27FC236}">
              <a16:creationId xmlns:a16="http://schemas.microsoft.com/office/drawing/2014/main" id="{4F1519F8-65AC-4C4C-8477-D7EF576621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68640" cy="1378442"/>
        </a:xfrm>
        <a:prstGeom prst="rect">
          <a:avLst/>
        </a:prstGeom>
      </xdr:spPr>
    </xdr:pic>
    <xdr:clientData/>
  </xdr:twoCellAnchor>
  <xdr:twoCellAnchor>
    <xdr:from>
      <xdr:col>0</xdr:col>
      <xdr:colOff>1362075</xdr:colOff>
      <xdr:row>0</xdr:row>
      <xdr:rowOff>0</xdr:rowOff>
    </xdr:from>
    <xdr:to>
      <xdr:col>8</xdr:col>
      <xdr:colOff>419100</xdr:colOff>
      <xdr:row>5</xdr:row>
      <xdr:rowOff>88900</xdr:rowOff>
    </xdr:to>
    <xdr:sp macro="" textlink="">
      <xdr:nvSpPr>
        <xdr:cNvPr id="6" name="TextBox 5">
          <a:extLst>
            <a:ext uri="{FF2B5EF4-FFF2-40B4-BE49-F238E27FC236}">
              <a16:creationId xmlns:a16="http://schemas.microsoft.com/office/drawing/2014/main" id="{96166B50-374E-4227-A5E4-6B4B594F08EA}"/>
            </a:ext>
          </a:extLst>
        </xdr:cNvPr>
        <xdr:cNvSpPr txBox="1"/>
      </xdr:nvSpPr>
      <xdr:spPr>
        <a:xfrm>
          <a:off x="1362075" y="0"/>
          <a:ext cx="4857750" cy="1146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Phosphorus </a:t>
          </a:r>
          <a:r>
            <a:rPr lang="en-US" sz="2800" b="1" baseline="0">
              <a:solidFill>
                <a:srgbClr val="225480"/>
              </a:solidFill>
            </a:rPr>
            <a:t>Biological Requirement for PIC Pigs</a:t>
          </a:r>
          <a:endParaRPr lang="en-US" sz="2800" b="1">
            <a:solidFill>
              <a:srgbClr val="22548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18732</xdr:colOff>
      <xdr:row>1</xdr:row>
      <xdr:rowOff>2714</xdr:rowOff>
    </xdr:to>
    <xdr:pic>
      <xdr:nvPicPr>
        <xdr:cNvPr id="3" name="Picture 2">
          <a:extLst>
            <a:ext uri="{FF2B5EF4-FFF2-40B4-BE49-F238E27FC236}">
              <a16:creationId xmlns:a16="http://schemas.microsoft.com/office/drawing/2014/main" id="{0FF4F35A-55A8-4A7F-BA87-4630F3ED2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70545" cy="1374632"/>
        </a:xfrm>
        <a:prstGeom prst="rect">
          <a:avLst/>
        </a:prstGeom>
      </xdr:spPr>
    </xdr:pic>
    <xdr:clientData/>
  </xdr:twoCellAnchor>
  <xdr:twoCellAnchor>
    <xdr:from>
      <xdr:col>1</xdr:col>
      <xdr:colOff>745172</xdr:colOff>
      <xdr:row>0</xdr:row>
      <xdr:rowOff>0</xdr:rowOff>
    </xdr:from>
    <xdr:to>
      <xdr:col>7</xdr:col>
      <xdr:colOff>588010</xdr:colOff>
      <xdr:row>0</xdr:row>
      <xdr:rowOff>1158875</xdr:rowOff>
    </xdr:to>
    <xdr:sp macro="" textlink="">
      <xdr:nvSpPr>
        <xdr:cNvPr id="4" name="TextBox 3">
          <a:extLst>
            <a:ext uri="{FF2B5EF4-FFF2-40B4-BE49-F238E27FC236}">
              <a16:creationId xmlns:a16="http://schemas.microsoft.com/office/drawing/2014/main" id="{F1EB1EE9-5AD8-4C6B-A833-DD90D9672895}"/>
            </a:ext>
          </a:extLst>
        </xdr:cNvPr>
        <xdr:cNvSpPr txBox="1"/>
      </xdr:nvSpPr>
      <xdr:spPr>
        <a:xfrm>
          <a:off x="1356360" y="0"/>
          <a:ext cx="4867275" cy="1158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STTD Phosphorus </a:t>
          </a:r>
          <a:r>
            <a:rPr lang="en-US" sz="2800" b="1" baseline="0">
              <a:solidFill>
                <a:srgbClr val="225480"/>
              </a:solidFill>
            </a:rPr>
            <a:t>Biological Requirement for PIC Pigs</a:t>
          </a:r>
          <a:r>
            <a:rPr lang="el-GR" sz="2800" b="1" baseline="30000">
              <a:solidFill>
                <a:srgbClr val="225480"/>
              </a:solidFill>
            </a:rPr>
            <a:t>α</a:t>
          </a:r>
          <a:endParaRPr lang="en-US" sz="2800" b="1" baseline="30000">
            <a:solidFill>
              <a:srgbClr val="22548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18732</xdr:colOff>
      <xdr:row>0</xdr:row>
      <xdr:rowOff>1393682</xdr:rowOff>
    </xdr:to>
    <xdr:pic>
      <xdr:nvPicPr>
        <xdr:cNvPr id="3" name="Picture 2">
          <a:extLst>
            <a:ext uri="{FF2B5EF4-FFF2-40B4-BE49-F238E27FC236}">
              <a16:creationId xmlns:a16="http://schemas.microsoft.com/office/drawing/2014/main" id="{9C4159D3-0E47-4B19-8824-D9AD04547F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70545" cy="1391777"/>
        </a:xfrm>
        <a:prstGeom prst="rect">
          <a:avLst/>
        </a:prstGeom>
      </xdr:spPr>
    </xdr:pic>
    <xdr:clientData/>
  </xdr:twoCellAnchor>
  <xdr:twoCellAnchor>
    <xdr:from>
      <xdr:col>1</xdr:col>
      <xdr:colOff>741362</xdr:colOff>
      <xdr:row>0</xdr:row>
      <xdr:rowOff>0</xdr:rowOff>
    </xdr:from>
    <xdr:to>
      <xdr:col>7</xdr:col>
      <xdr:colOff>591820</xdr:colOff>
      <xdr:row>0</xdr:row>
      <xdr:rowOff>1162685</xdr:rowOff>
    </xdr:to>
    <xdr:sp macro="" textlink="">
      <xdr:nvSpPr>
        <xdr:cNvPr id="4" name="TextBox 3">
          <a:extLst>
            <a:ext uri="{FF2B5EF4-FFF2-40B4-BE49-F238E27FC236}">
              <a16:creationId xmlns:a16="http://schemas.microsoft.com/office/drawing/2014/main" id="{58DD8B9F-2703-4859-9D90-C2C4B61B7930}"/>
            </a:ext>
          </a:extLst>
        </xdr:cNvPr>
        <xdr:cNvSpPr txBox="1"/>
      </xdr:nvSpPr>
      <xdr:spPr>
        <a:xfrm>
          <a:off x="1352550" y="0"/>
          <a:ext cx="4874895" cy="1162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STTD Phosphorus </a:t>
          </a:r>
          <a:r>
            <a:rPr lang="en-US" sz="2800" b="1" baseline="0">
              <a:solidFill>
                <a:srgbClr val="225480"/>
              </a:solidFill>
            </a:rPr>
            <a:t>Biological Requirement for PIC Pigs</a:t>
          </a:r>
          <a:r>
            <a:rPr lang="el-GR" sz="2800" b="1" baseline="30000">
              <a:solidFill>
                <a:srgbClr val="225480"/>
              </a:solidFill>
            </a:rPr>
            <a:t>α</a:t>
          </a:r>
          <a:endParaRPr lang="en-US" sz="2800" b="1" baseline="30000">
            <a:solidFill>
              <a:srgbClr val="22548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22542</xdr:colOff>
      <xdr:row>1</xdr:row>
      <xdr:rowOff>2714</xdr:rowOff>
    </xdr:to>
    <xdr:pic>
      <xdr:nvPicPr>
        <xdr:cNvPr id="2" name="Picture 1">
          <a:extLst>
            <a:ext uri="{FF2B5EF4-FFF2-40B4-BE49-F238E27FC236}">
              <a16:creationId xmlns:a16="http://schemas.microsoft.com/office/drawing/2014/main" id="{B8ED93C9-4A98-4A76-B1A8-DD7A5A17F9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91182" cy="1393364"/>
        </a:xfrm>
        <a:prstGeom prst="rect">
          <a:avLst/>
        </a:prstGeom>
      </xdr:spPr>
    </xdr:pic>
    <xdr:clientData/>
  </xdr:twoCellAnchor>
  <xdr:twoCellAnchor>
    <xdr:from>
      <xdr:col>1</xdr:col>
      <xdr:colOff>654048</xdr:colOff>
      <xdr:row>0</xdr:row>
      <xdr:rowOff>0</xdr:rowOff>
    </xdr:from>
    <xdr:to>
      <xdr:col>8</xdr:col>
      <xdr:colOff>71436</xdr:colOff>
      <xdr:row>0</xdr:row>
      <xdr:rowOff>1162685</xdr:rowOff>
    </xdr:to>
    <xdr:sp macro="" textlink="">
      <xdr:nvSpPr>
        <xdr:cNvPr id="3" name="TextBox 2">
          <a:extLst>
            <a:ext uri="{FF2B5EF4-FFF2-40B4-BE49-F238E27FC236}">
              <a16:creationId xmlns:a16="http://schemas.microsoft.com/office/drawing/2014/main" id="{EF0B24B4-519E-416C-B334-FD31782B150E}"/>
            </a:ext>
          </a:extLst>
        </xdr:cNvPr>
        <xdr:cNvSpPr txBox="1"/>
      </xdr:nvSpPr>
      <xdr:spPr>
        <a:xfrm>
          <a:off x="1241423" y="0"/>
          <a:ext cx="4933951" cy="1162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Available Phosphorus </a:t>
          </a:r>
          <a:r>
            <a:rPr lang="en-US" sz="2800" b="1" baseline="0">
              <a:solidFill>
                <a:srgbClr val="225480"/>
              </a:solidFill>
            </a:rPr>
            <a:t>Biological Requirement for PIC Pigs</a:t>
          </a:r>
          <a:r>
            <a:rPr lang="el-GR" sz="2800" b="1" baseline="30000">
              <a:solidFill>
                <a:srgbClr val="225480"/>
              </a:solidFill>
            </a:rPr>
            <a:t>α</a:t>
          </a:r>
          <a:endParaRPr lang="en-US" sz="2800" b="1" baseline="30000">
            <a:solidFill>
              <a:srgbClr val="22548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18732</xdr:colOff>
      <xdr:row>0</xdr:row>
      <xdr:rowOff>1393682</xdr:rowOff>
    </xdr:to>
    <xdr:pic>
      <xdr:nvPicPr>
        <xdr:cNvPr id="2" name="Picture 1">
          <a:extLst>
            <a:ext uri="{FF2B5EF4-FFF2-40B4-BE49-F238E27FC236}">
              <a16:creationId xmlns:a16="http://schemas.microsoft.com/office/drawing/2014/main" id="{ED8C598F-3057-48FE-A49C-851591C002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194992" cy="1389872"/>
        </a:xfrm>
        <a:prstGeom prst="rect">
          <a:avLst/>
        </a:prstGeom>
      </xdr:spPr>
    </xdr:pic>
    <xdr:clientData/>
  </xdr:twoCellAnchor>
  <xdr:twoCellAnchor>
    <xdr:from>
      <xdr:col>1</xdr:col>
      <xdr:colOff>635000</xdr:colOff>
      <xdr:row>0</xdr:row>
      <xdr:rowOff>0</xdr:rowOff>
    </xdr:from>
    <xdr:to>
      <xdr:col>8</xdr:col>
      <xdr:colOff>87313</xdr:colOff>
      <xdr:row>0</xdr:row>
      <xdr:rowOff>1158875</xdr:rowOff>
    </xdr:to>
    <xdr:sp macro="" textlink="">
      <xdr:nvSpPr>
        <xdr:cNvPr id="3" name="TextBox 2">
          <a:extLst>
            <a:ext uri="{FF2B5EF4-FFF2-40B4-BE49-F238E27FC236}">
              <a16:creationId xmlns:a16="http://schemas.microsoft.com/office/drawing/2014/main" id="{7B272E69-CBBB-4431-941E-AF80165DCF71}"/>
            </a:ext>
          </a:extLst>
        </xdr:cNvPr>
        <xdr:cNvSpPr txBox="1"/>
      </xdr:nvSpPr>
      <xdr:spPr>
        <a:xfrm>
          <a:off x="1222375" y="0"/>
          <a:ext cx="4968876" cy="1158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800" b="1">
              <a:solidFill>
                <a:srgbClr val="225480"/>
              </a:solidFill>
            </a:rPr>
            <a:t>Available Phosphorus </a:t>
          </a:r>
          <a:r>
            <a:rPr lang="en-US" sz="2800" b="1" baseline="0">
              <a:solidFill>
                <a:srgbClr val="225480"/>
              </a:solidFill>
            </a:rPr>
            <a:t>Biological Requirement for PIC Pigs</a:t>
          </a:r>
          <a:r>
            <a:rPr lang="el-GR" sz="2800" b="1" baseline="30000">
              <a:solidFill>
                <a:srgbClr val="225480"/>
              </a:solidFill>
            </a:rPr>
            <a:t>α</a:t>
          </a:r>
          <a:endParaRPr lang="en-US" sz="2800" b="1" baseline="30000">
            <a:solidFill>
              <a:srgbClr val="22548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5"/>
  <sheetViews>
    <sheetView showGridLines="0" showRowColHeaders="0" zoomScaleNormal="100" workbookViewId="0">
      <selection activeCell="R28" sqref="R28"/>
    </sheetView>
  </sheetViews>
  <sheetFormatPr defaultRowHeight="15" x14ac:dyDescent="0.25"/>
  <cols>
    <col min="1" max="1" width="22.28515625" bestFit="1" customWidth="1"/>
    <col min="2" max="6" width="8.85546875" style="1"/>
  </cols>
  <sheetData>
    <row r="1" spans="2:6" s="6" customFormat="1" ht="24" customHeight="1" x14ac:dyDescent="0.25">
      <c r="B1" s="5"/>
      <c r="C1" s="5"/>
      <c r="D1" s="5"/>
      <c r="E1" s="5"/>
      <c r="F1" s="5"/>
    </row>
    <row r="2" spans="2:6" s="6" customFormat="1" ht="24" customHeight="1" x14ac:dyDescent="0.25">
      <c r="B2" s="5"/>
      <c r="C2" s="5"/>
      <c r="D2" s="5"/>
      <c r="E2" s="5"/>
      <c r="F2" s="5"/>
    </row>
    <row r="3" spans="2:6" s="6" customFormat="1" ht="10.15" customHeight="1" x14ac:dyDescent="0.25">
      <c r="B3" s="5"/>
      <c r="C3" s="5"/>
      <c r="D3" s="5"/>
      <c r="E3" s="5"/>
      <c r="F3" s="5"/>
    </row>
    <row r="4" spans="2:6" s="6" customFormat="1" ht="10.15" customHeight="1" x14ac:dyDescent="0.25">
      <c r="B4" s="5"/>
      <c r="C4" s="5"/>
      <c r="D4" s="5"/>
      <c r="E4" s="5"/>
      <c r="F4" s="5"/>
    </row>
    <row r="5" spans="2:6" x14ac:dyDescent="0.25">
      <c r="B5" s="3"/>
    </row>
  </sheetData>
  <sheetProtection algorithmName="SHA-512" hashValue="jJ0O2gq6/lsI/+/fQuHB/jJaBe90f9SNNYExZtJnEFCXXbpsHJwBwFNPAoEVsDnn9p56eM4dSptvLBR9cvlbvQ==" saltValue="lL6Xw5avIZooPcn3Sl33t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24DA-8684-439F-BD6E-31D36463248E}">
  <dimension ref="B1:L37"/>
  <sheetViews>
    <sheetView showGridLines="0" zoomScale="120" zoomScaleNormal="120" workbookViewId="0">
      <selection activeCell="E19" sqref="E19"/>
    </sheetView>
  </sheetViews>
  <sheetFormatPr defaultColWidth="8.85546875" defaultRowHeight="15" x14ac:dyDescent="0.25"/>
  <cols>
    <col min="1" max="1" width="8.85546875" style="11"/>
    <col min="2" max="2" width="27" style="11" customWidth="1"/>
    <col min="3" max="7" width="9.28515625" style="10" customWidth="1"/>
    <col min="8" max="10" width="9.28515625" style="11" customWidth="1"/>
    <col min="11" max="16384" width="8.85546875" style="11"/>
  </cols>
  <sheetData>
    <row r="1" spans="2:12" s="7" customFormat="1" ht="109.9" customHeight="1" x14ac:dyDescent="0.25">
      <c r="C1" s="8"/>
      <c r="D1" s="8"/>
      <c r="E1" s="8"/>
      <c r="F1" s="8"/>
      <c r="G1" s="8"/>
    </row>
    <row r="2" spans="2:12" x14ac:dyDescent="0.25">
      <c r="B2" s="9"/>
      <c r="H2" s="10"/>
    </row>
    <row r="3" spans="2:12" x14ac:dyDescent="0.25">
      <c r="B3" s="9" t="s">
        <v>5</v>
      </c>
      <c r="C3" s="2"/>
      <c r="D3" s="2"/>
      <c r="E3" s="2"/>
      <c r="F3" s="2"/>
      <c r="G3" s="2"/>
      <c r="H3" s="2"/>
      <c r="I3" s="2"/>
      <c r="J3" s="2"/>
    </row>
    <row r="4" spans="2:12" s="12" customFormat="1" hidden="1" x14ac:dyDescent="0.25">
      <c r="C4" s="13"/>
      <c r="D4" s="13"/>
      <c r="E4" s="13"/>
      <c r="F4" s="13"/>
      <c r="G4" s="13"/>
      <c r="H4" s="13"/>
      <c r="I4" s="13"/>
      <c r="J4" s="13"/>
    </row>
    <row r="5" spans="2:12" x14ac:dyDescent="0.25">
      <c r="B5" s="9" t="s">
        <v>3</v>
      </c>
      <c r="C5" s="2"/>
      <c r="D5" s="2"/>
      <c r="E5" s="2"/>
      <c r="F5" s="2"/>
      <c r="G5" s="2"/>
      <c r="H5" s="2"/>
      <c r="I5" s="2"/>
      <c r="J5" s="2"/>
    </row>
    <row r="6" spans="2:12" x14ac:dyDescent="0.25">
      <c r="B6" s="9" t="s">
        <v>2</v>
      </c>
      <c r="C6" s="2"/>
      <c r="D6" s="2"/>
      <c r="E6" s="2"/>
      <c r="F6" s="2"/>
      <c r="G6" s="2"/>
      <c r="H6" s="2"/>
      <c r="I6" s="2"/>
      <c r="J6" s="2"/>
    </row>
    <row r="7" spans="2:12" x14ac:dyDescent="0.25">
      <c r="H7" s="10"/>
    </row>
    <row r="8" spans="2:12" hidden="1" x14ac:dyDescent="0.25">
      <c r="B8" s="11" t="s">
        <v>3</v>
      </c>
      <c r="C8" s="14" t="str">
        <f>IF(C5="","",C5)</f>
        <v/>
      </c>
      <c r="D8" s="14" t="str">
        <f t="shared" ref="D8:J8" si="0">IF(D5="","",D5)</f>
        <v/>
      </c>
      <c r="E8" s="14" t="str">
        <f t="shared" si="0"/>
        <v/>
      </c>
      <c r="F8" s="14" t="str">
        <f t="shared" si="0"/>
        <v/>
      </c>
      <c r="G8" s="14" t="str">
        <f t="shared" si="0"/>
        <v/>
      </c>
      <c r="H8" s="14" t="str">
        <f t="shared" si="0"/>
        <v/>
      </c>
      <c r="I8" s="14" t="str">
        <f t="shared" si="0"/>
        <v/>
      </c>
      <c r="J8" s="14" t="str">
        <f t="shared" si="0"/>
        <v/>
      </c>
      <c r="L8" s="15"/>
    </row>
    <row r="9" spans="2:12" hidden="1" x14ac:dyDescent="0.25">
      <c r="B9" s="11" t="s">
        <v>2</v>
      </c>
      <c r="C9" s="14" t="str">
        <f>IF(C6="","",C6)</f>
        <v/>
      </c>
      <c r="D9" s="14" t="str">
        <f t="shared" ref="D9:J9" si="1">IF(D6="","",D6)</f>
        <v/>
      </c>
      <c r="E9" s="14" t="str">
        <f t="shared" si="1"/>
        <v/>
      </c>
      <c r="F9" s="14" t="str">
        <f t="shared" si="1"/>
        <v/>
      </c>
      <c r="G9" s="14" t="str">
        <f t="shared" si="1"/>
        <v/>
      </c>
      <c r="H9" s="14" t="str">
        <f t="shared" si="1"/>
        <v/>
      </c>
      <c r="I9" s="14" t="str">
        <f t="shared" si="1"/>
        <v/>
      </c>
      <c r="J9" s="14" t="str">
        <f t="shared" si="1"/>
        <v/>
      </c>
    </row>
    <row r="10" spans="2:12" hidden="1" x14ac:dyDescent="0.25">
      <c r="C10" s="16" t="str">
        <f>IFERROR(IF(C8&gt;0,AVERAGE(C8:C9),""),"")</f>
        <v/>
      </c>
      <c r="D10" s="16" t="str">
        <f t="shared" ref="D10:J10" si="2">IFERROR(IF(D8&gt;0,AVERAGE(D8:D9),""),"")</f>
        <v/>
      </c>
      <c r="E10" s="16" t="str">
        <f t="shared" si="2"/>
        <v/>
      </c>
      <c r="F10" s="16" t="str">
        <f t="shared" si="2"/>
        <v/>
      </c>
      <c r="G10" s="16" t="str">
        <f t="shared" si="2"/>
        <v/>
      </c>
      <c r="H10" s="16" t="str">
        <f t="shared" si="2"/>
        <v/>
      </c>
      <c r="I10" s="16" t="str">
        <f t="shared" si="2"/>
        <v/>
      </c>
      <c r="J10" s="16" t="str">
        <f t="shared" si="2"/>
        <v/>
      </c>
    </row>
    <row r="11" spans="2:12" hidden="1" x14ac:dyDescent="0.25">
      <c r="C11" s="16"/>
      <c r="D11" s="16"/>
      <c r="E11" s="16"/>
      <c r="F11" s="16"/>
      <c r="G11" s="17"/>
      <c r="H11" s="18"/>
      <c r="J11" s="19"/>
    </row>
    <row r="12" spans="2:12" hidden="1" x14ac:dyDescent="0.25">
      <c r="B12" s="11" t="s">
        <v>0</v>
      </c>
      <c r="C12" s="14" t="str">
        <f>IF(C5&gt;0,CONVERT(C5/1000,"lbm","g")," ")</f>
        <v xml:space="preserve"> </v>
      </c>
      <c r="D12" s="14" t="str">
        <f t="shared" ref="D12:J13" si="3">IF(D5&gt;0,CONVERT(D5/1000,"lbm","g")," ")</f>
        <v xml:space="preserve"> </v>
      </c>
      <c r="E12" s="14" t="str">
        <f t="shared" si="3"/>
        <v xml:space="preserve"> </v>
      </c>
      <c r="F12" s="14" t="str">
        <f t="shared" si="3"/>
        <v xml:space="preserve"> </v>
      </c>
      <c r="G12" s="14" t="str">
        <f t="shared" si="3"/>
        <v xml:space="preserve"> </v>
      </c>
      <c r="H12" s="14" t="str">
        <f t="shared" si="3"/>
        <v xml:space="preserve"> </v>
      </c>
      <c r="I12" s="14" t="str">
        <f t="shared" si="3"/>
        <v xml:space="preserve"> </v>
      </c>
      <c r="J12" s="14" t="str">
        <f t="shared" si="3"/>
        <v xml:space="preserve"> </v>
      </c>
    </row>
    <row r="13" spans="2:12" hidden="1" x14ac:dyDescent="0.25">
      <c r="B13" s="11" t="s">
        <v>1</v>
      </c>
      <c r="C13" s="14" t="str">
        <f>IF(C6&gt;0,CONVERT(C6/1000,"lbm","g")," ")</f>
        <v xml:space="preserve"> </v>
      </c>
      <c r="D13" s="14" t="str">
        <f t="shared" si="3"/>
        <v xml:space="preserve"> </v>
      </c>
      <c r="E13" s="14" t="str">
        <f t="shared" si="3"/>
        <v xml:space="preserve"> </v>
      </c>
      <c r="F13" s="14" t="str">
        <f t="shared" si="3"/>
        <v xml:space="preserve"> </v>
      </c>
      <c r="G13" s="14" t="str">
        <f t="shared" si="3"/>
        <v xml:space="preserve"> </v>
      </c>
      <c r="H13" s="14" t="str">
        <f t="shared" si="3"/>
        <v xml:space="preserve"> </v>
      </c>
      <c r="I13" s="14" t="str">
        <f t="shared" si="3"/>
        <v xml:space="preserve"> </v>
      </c>
      <c r="J13" s="14" t="str">
        <f t="shared" si="3"/>
        <v xml:space="preserve"> </v>
      </c>
    </row>
    <row r="14" spans="2:12" hidden="1" x14ac:dyDescent="0.25">
      <c r="C14" s="16" t="str">
        <f>IFERROR(IF(C12&gt;0,AVERAGE(C12:C13),""),"")</f>
        <v/>
      </c>
      <c r="D14" s="16" t="str">
        <f t="shared" ref="D14:J14" si="4">IFERROR(IF(D12&gt;0,AVERAGE(D12:D13),""),"")</f>
        <v/>
      </c>
      <c r="E14" s="16" t="str">
        <f t="shared" si="4"/>
        <v/>
      </c>
      <c r="F14" s="16" t="str">
        <f t="shared" si="4"/>
        <v/>
      </c>
      <c r="G14" s="16" t="str">
        <f t="shared" si="4"/>
        <v/>
      </c>
      <c r="H14" s="16" t="str">
        <f t="shared" si="4"/>
        <v/>
      </c>
      <c r="I14" s="16" t="str">
        <f t="shared" si="4"/>
        <v/>
      </c>
      <c r="J14" s="16" t="str">
        <f t="shared" si="4"/>
        <v/>
      </c>
    </row>
    <row r="15" spans="2:12" hidden="1" x14ac:dyDescent="0.25">
      <c r="C15" s="16"/>
      <c r="D15" s="16"/>
      <c r="E15" s="16"/>
      <c r="F15" s="16"/>
      <c r="G15" s="17"/>
      <c r="H15" s="18"/>
      <c r="J15" s="19"/>
    </row>
    <row r="16" spans="2:12" x14ac:dyDescent="0.25">
      <c r="B16" s="9" t="s">
        <v>9</v>
      </c>
      <c r="G16" s="18"/>
      <c r="H16" s="18"/>
      <c r="J16" s="19"/>
    </row>
    <row r="17" spans="2:10" x14ac:dyDescent="0.25">
      <c r="B17" s="11" t="s">
        <v>11</v>
      </c>
      <c r="C17" s="4" t="str">
        <f>IFERROR(IF(AND(C5&gt;0,C14&lt;40),C20,C20+(-(-0.0000000031*C14^4+0.0000013234*C14^3-0.0002087068*C14^2+0.0142221655*C14-0.3126825057)*C20)),"")</f>
        <v/>
      </c>
      <c r="D17" s="4" t="str">
        <f>IFERROR(IF(AND(D5&gt;0,D14&lt;40),D20,D20+(-(-0.0000000031*D14^4+0.0000013234*D14^3-0.0002087068*D14^2+0.0142221655*D14-0.3126825057)*D20)),"")</f>
        <v/>
      </c>
      <c r="E17" s="4" t="str">
        <f t="shared" ref="E17:J17" si="5">IFERROR(IF(AND(E5&gt;0,E14&lt;40),E20,E20+(-(-0.0000000031*E14^4+0.0000013234*E14^3-0.0002087068*E14^2+0.0142221655*E14-0.3126825057)*E20)),"")</f>
        <v/>
      </c>
      <c r="F17" s="4" t="str">
        <f t="shared" si="5"/>
        <v/>
      </c>
      <c r="G17" s="4" t="str">
        <f t="shared" si="5"/>
        <v/>
      </c>
      <c r="H17" s="4" t="str">
        <f t="shared" si="5"/>
        <v/>
      </c>
      <c r="I17" s="4" t="str">
        <f t="shared" si="5"/>
        <v/>
      </c>
      <c r="J17" s="4" t="str">
        <f t="shared" si="5"/>
        <v/>
      </c>
    </row>
    <row r="18" spans="2:10" x14ac:dyDescent="0.25">
      <c r="B18" s="11" t="s">
        <v>12</v>
      </c>
      <c r="C18" s="4" t="str">
        <f>IFERROR(IF(AND(C5&gt;0,C14&lt;40),C20,C20+((-0.0000000031*C14^4+0.0000013234*C14^3-0.0002087068*C14^2+0.0142221655*C14-0.3126825057)*C20)),"")</f>
        <v/>
      </c>
      <c r="D18" s="4" t="str">
        <f t="shared" ref="D18:J18" si="6">IFERROR(IF(AND(D5&gt;0,D14&lt;40),D20,D20+((-0.0000000031*D14^4+0.0000013234*D14^3-0.0002087068*D14^2+0.0142221655*D14-0.3126825057)*D20)),"")</f>
        <v/>
      </c>
      <c r="E18" s="4" t="str">
        <f t="shared" si="6"/>
        <v/>
      </c>
      <c r="F18" s="4" t="str">
        <f t="shared" si="6"/>
        <v/>
      </c>
      <c r="G18" s="4" t="str">
        <f t="shared" si="6"/>
        <v/>
      </c>
      <c r="H18" s="4" t="str">
        <f t="shared" si="6"/>
        <v/>
      </c>
      <c r="I18" s="4" t="str">
        <f t="shared" si="6"/>
        <v/>
      </c>
      <c r="J18" s="4" t="str">
        <f t="shared" si="6"/>
        <v/>
      </c>
    </row>
    <row r="19" spans="2:10" x14ac:dyDescent="0.25">
      <c r="B19" s="12" t="s">
        <v>13</v>
      </c>
      <c r="C19" s="25" t="str">
        <f>IF(C5&gt;0,(IF(C14&lt;30,C18,C18+((-0.0000000019*(C14^4)+0.0000007208*(C14^3)-0.0000963713*(C14^2)+0.0050363106*C14-0.0486016916)*C18))),"")</f>
        <v/>
      </c>
      <c r="D19" s="25" t="str">
        <f t="shared" ref="D19:J19" si="7">IF(D5&gt;0,(IF(D14&lt;30,D18,D18+((-0.0000000019*(D14^4)+0.0000007208*(D14^3)-0.0000963713*(D14^2)+0.0050363106*D14-0.0486016916)*D18))),"")</f>
        <v/>
      </c>
      <c r="E19" s="25" t="str">
        <f t="shared" si="7"/>
        <v/>
      </c>
      <c r="F19" s="25" t="str">
        <f t="shared" si="7"/>
        <v/>
      </c>
      <c r="G19" s="25" t="str">
        <f t="shared" si="7"/>
        <v/>
      </c>
      <c r="H19" s="25" t="str">
        <f t="shared" si="7"/>
        <v/>
      </c>
      <c r="I19" s="25" t="str">
        <f t="shared" si="7"/>
        <v/>
      </c>
      <c r="J19" s="25" t="str">
        <f t="shared" si="7"/>
        <v/>
      </c>
    </row>
    <row r="20" spans="2:10" x14ac:dyDescent="0.25">
      <c r="B20" s="11" t="s">
        <v>7</v>
      </c>
      <c r="C20" s="4" t="str">
        <f>IF(C5&gt;0,(0.0000472912571538526*(C14^2) - 0.0143907820290028*(C14) +2.0275145422229)," ")</f>
        <v xml:space="preserve"> </v>
      </c>
      <c r="D20" s="4" t="str">
        <f t="shared" ref="D20:J20" si="8">IF(D5&gt;0,(0.0000472912571538526*(D14^2) - 0.0143907820290028*(D14) +2.0275145422229)," ")</f>
        <v xml:space="preserve"> </v>
      </c>
      <c r="E20" s="4" t="str">
        <f t="shared" si="8"/>
        <v xml:space="preserve"> </v>
      </c>
      <c r="F20" s="4" t="str">
        <f t="shared" si="8"/>
        <v xml:space="preserve"> </v>
      </c>
      <c r="G20" s="4" t="str">
        <f t="shared" si="8"/>
        <v xml:space="preserve"> </v>
      </c>
      <c r="H20" s="4" t="str">
        <f t="shared" si="8"/>
        <v xml:space="preserve"> </v>
      </c>
      <c r="I20" s="4" t="str">
        <f t="shared" si="8"/>
        <v xml:space="preserve"> </v>
      </c>
      <c r="J20" s="4" t="str">
        <f t="shared" si="8"/>
        <v xml:space="preserve"> </v>
      </c>
    </row>
    <row r="21" spans="2:10" x14ac:dyDescent="0.25">
      <c r="B21" s="11" t="s">
        <v>14</v>
      </c>
      <c r="C21" s="4" t="str">
        <f>IFERROR(C18*1.08,"")</f>
        <v/>
      </c>
      <c r="D21" s="4" t="str">
        <f t="shared" ref="D21:J21" si="9">IFERROR(D18*1.08,"")</f>
        <v/>
      </c>
      <c r="E21" s="4" t="str">
        <f t="shared" si="9"/>
        <v/>
      </c>
      <c r="F21" s="4" t="str">
        <f t="shared" si="9"/>
        <v/>
      </c>
      <c r="G21" s="4" t="str">
        <f t="shared" si="9"/>
        <v/>
      </c>
      <c r="H21" s="4" t="str">
        <f t="shared" si="9"/>
        <v/>
      </c>
      <c r="I21" s="4" t="str">
        <f t="shared" si="9"/>
        <v/>
      </c>
      <c r="J21" s="4" t="str">
        <f t="shared" si="9"/>
        <v/>
      </c>
    </row>
    <row r="22" spans="2:10" hidden="1" x14ac:dyDescent="0.25">
      <c r="B22" s="11" t="s">
        <v>15</v>
      </c>
      <c r="C22" s="4" t="str">
        <f>IFERROR(C19*1.08*1.2,"")</f>
        <v/>
      </c>
      <c r="D22" s="4" t="str">
        <f t="shared" ref="D22:J22" si="10">IFERROR(D19*1.08*1.2,"")</f>
        <v/>
      </c>
      <c r="E22" s="4" t="str">
        <f>IFERROR(E19*1.08*1.2,"")</f>
        <v/>
      </c>
      <c r="F22" s="4" t="str">
        <f t="shared" si="10"/>
        <v/>
      </c>
      <c r="G22" s="4" t="str">
        <f t="shared" si="10"/>
        <v/>
      </c>
      <c r="H22" s="4" t="str">
        <f t="shared" si="10"/>
        <v/>
      </c>
      <c r="I22" s="4" t="str">
        <f t="shared" si="10"/>
        <v/>
      </c>
      <c r="J22" s="4" t="str">
        <f t="shared" si="10"/>
        <v/>
      </c>
    </row>
    <row r="24" spans="2:10" x14ac:dyDescent="0.25">
      <c r="B24" s="9" t="s">
        <v>10</v>
      </c>
      <c r="G24" s="18"/>
      <c r="H24" s="18"/>
      <c r="J24" s="19"/>
    </row>
    <row r="25" spans="2:10" x14ac:dyDescent="0.25">
      <c r="B25" s="11" t="s">
        <v>11</v>
      </c>
      <c r="C25" s="4" t="str">
        <f>IF(C$3&gt;0,(C17*(C$3*2.204622)/10000)," ")</f>
        <v xml:space="preserve"> </v>
      </c>
      <c r="D25" s="4" t="str">
        <f t="shared" ref="D25:J25" si="11">IF(D$3&gt;0,(D17*(D$3*2.204622)/10000)," ")</f>
        <v xml:space="preserve"> </v>
      </c>
      <c r="E25" s="4" t="str">
        <f t="shared" si="11"/>
        <v xml:space="preserve"> </v>
      </c>
      <c r="F25" s="4" t="str">
        <f t="shared" si="11"/>
        <v xml:space="preserve"> </v>
      </c>
      <c r="G25" s="4" t="str">
        <f t="shared" si="11"/>
        <v xml:space="preserve"> </v>
      </c>
      <c r="H25" s="4" t="str">
        <f t="shared" si="11"/>
        <v xml:space="preserve"> </v>
      </c>
      <c r="I25" s="4" t="str">
        <f t="shared" si="11"/>
        <v xml:space="preserve"> </v>
      </c>
      <c r="J25" s="4" t="str">
        <f t="shared" si="11"/>
        <v xml:space="preserve"> </v>
      </c>
    </row>
    <row r="26" spans="2:10" x14ac:dyDescent="0.25">
      <c r="B26" s="11" t="s">
        <v>12</v>
      </c>
      <c r="C26" s="4" t="str">
        <f>IF(C$3&gt;0,(C18*(C$3*2.204622)/10000)," ")</f>
        <v xml:space="preserve"> </v>
      </c>
      <c r="D26" s="4" t="str">
        <f t="shared" ref="D26:J26" si="12">IF(D$3&gt;0,(D18*(D$3*2.204622)/10000)," ")</f>
        <v xml:space="preserve"> </v>
      </c>
      <c r="E26" s="4" t="str">
        <f t="shared" si="12"/>
        <v xml:space="preserve"> </v>
      </c>
      <c r="F26" s="4" t="str">
        <f t="shared" si="12"/>
        <v xml:space="preserve"> </v>
      </c>
      <c r="G26" s="4" t="str">
        <f t="shared" si="12"/>
        <v xml:space="preserve"> </v>
      </c>
      <c r="H26" s="4" t="str">
        <f t="shared" si="12"/>
        <v xml:space="preserve"> </v>
      </c>
      <c r="I26" s="4" t="str">
        <f t="shared" si="12"/>
        <v xml:space="preserve"> </v>
      </c>
      <c r="J26" s="4" t="str">
        <f t="shared" si="12"/>
        <v xml:space="preserve"> </v>
      </c>
    </row>
    <row r="27" spans="2:10" x14ac:dyDescent="0.25">
      <c r="B27" s="12" t="s">
        <v>13</v>
      </c>
      <c r="C27" s="4" t="str">
        <f>IF(C$3&gt;0,(C19*(C$3*2.204622)/10000)," ")</f>
        <v xml:space="preserve"> </v>
      </c>
      <c r="D27" s="4" t="str">
        <f t="shared" ref="D27:J27" si="13">IF(D$3&gt;0,(D19*(D$3*2.204622)/10000)," ")</f>
        <v xml:space="preserve"> </v>
      </c>
      <c r="E27" s="4" t="str">
        <f t="shared" si="13"/>
        <v xml:space="preserve"> </v>
      </c>
      <c r="F27" s="4" t="str">
        <f t="shared" si="13"/>
        <v xml:space="preserve"> </v>
      </c>
      <c r="G27" s="4" t="str">
        <f t="shared" si="13"/>
        <v xml:space="preserve"> </v>
      </c>
      <c r="H27" s="4" t="str">
        <f t="shared" si="13"/>
        <v xml:space="preserve"> </v>
      </c>
      <c r="I27" s="4" t="str">
        <f t="shared" si="13"/>
        <v xml:space="preserve"> </v>
      </c>
      <c r="J27" s="4" t="str">
        <f t="shared" si="13"/>
        <v xml:space="preserve"> </v>
      </c>
    </row>
    <row r="28" spans="2:10" x14ac:dyDescent="0.25">
      <c r="B28" s="12" t="s">
        <v>7</v>
      </c>
      <c r="C28" s="4" t="str">
        <f>IF(C$3&gt;0,(C20*(C$3*2.204622)/10000)," ")</f>
        <v xml:space="preserve"> </v>
      </c>
      <c r="D28" s="4" t="str">
        <f t="shared" ref="D28:J28" si="14">IF(D$3&gt;0,(D20*(D$3*2.204622)/10000)," ")</f>
        <v xml:space="preserve"> </v>
      </c>
      <c r="E28" s="4" t="str">
        <f t="shared" si="14"/>
        <v xml:space="preserve"> </v>
      </c>
      <c r="F28" s="4" t="str">
        <f t="shared" si="14"/>
        <v xml:space="preserve"> </v>
      </c>
      <c r="G28" s="4" t="str">
        <f t="shared" si="14"/>
        <v xml:space="preserve"> </v>
      </c>
      <c r="H28" s="4" t="str">
        <f t="shared" si="14"/>
        <v xml:space="preserve"> </v>
      </c>
      <c r="I28" s="4" t="str">
        <f t="shared" si="14"/>
        <v xml:space="preserve"> </v>
      </c>
      <c r="J28" s="4" t="str">
        <f t="shared" si="14"/>
        <v xml:space="preserve"> </v>
      </c>
    </row>
    <row r="29" spans="2:10" x14ac:dyDescent="0.25">
      <c r="B29" s="12" t="s">
        <v>8</v>
      </c>
      <c r="C29" s="4" t="str">
        <f>IF(C$3&gt;0,AVERAGE(C26:C27)," ")</f>
        <v xml:space="preserve"> </v>
      </c>
      <c r="D29" s="4" t="str">
        <f t="shared" ref="D29:J29" si="15">IF(D$3&gt;0,AVERAGE(D26:D27)," ")</f>
        <v xml:space="preserve"> </v>
      </c>
      <c r="E29" s="4" t="str">
        <f t="shared" si="15"/>
        <v xml:space="preserve"> </v>
      </c>
      <c r="F29" s="4" t="str">
        <f t="shared" si="15"/>
        <v xml:space="preserve"> </v>
      </c>
      <c r="G29" s="4" t="str">
        <f t="shared" si="15"/>
        <v xml:space="preserve"> </v>
      </c>
      <c r="H29" s="4" t="str">
        <f t="shared" si="15"/>
        <v xml:space="preserve"> </v>
      </c>
      <c r="I29" s="4" t="str">
        <f t="shared" si="15"/>
        <v xml:space="preserve"> </v>
      </c>
      <c r="J29" s="4" t="str">
        <f t="shared" si="15"/>
        <v xml:space="preserve"> </v>
      </c>
    </row>
    <row r="30" spans="2:10" hidden="1" x14ac:dyDescent="0.25">
      <c r="B30" s="26" t="s">
        <v>6</v>
      </c>
      <c r="C30" s="20" t="e">
        <f t="shared" ref="C30:J30" si="16">C19/C17</f>
        <v>#VALUE!</v>
      </c>
      <c r="D30" s="20" t="e">
        <f t="shared" si="16"/>
        <v>#VALUE!</v>
      </c>
      <c r="E30" s="20" t="e">
        <f t="shared" si="16"/>
        <v>#VALUE!</v>
      </c>
      <c r="F30" s="20" t="e">
        <f t="shared" si="16"/>
        <v>#VALUE!</v>
      </c>
      <c r="G30" s="20" t="e">
        <f t="shared" si="16"/>
        <v>#VALUE!</v>
      </c>
      <c r="H30" s="20" t="e">
        <f t="shared" si="16"/>
        <v>#VALUE!</v>
      </c>
      <c r="I30" s="20" t="e">
        <f t="shared" si="16"/>
        <v>#VALUE!</v>
      </c>
      <c r="J30" s="20" t="e">
        <f t="shared" si="16"/>
        <v>#VALUE!</v>
      </c>
    </row>
    <row r="31" spans="2:10" x14ac:dyDescent="0.25">
      <c r="B31" s="12" t="s">
        <v>14</v>
      </c>
      <c r="C31" s="4" t="str">
        <f>IFERROR(C21*C3*2.204622/10000,"")</f>
        <v/>
      </c>
      <c r="D31" s="4" t="str">
        <f t="shared" ref="D31:J31" si="17">IFERROR(D21*D3*2.204622/10000,"")</f>
        <v/>
      </c>
      <c r="E31" s="4" t="str">
        <f t="shared" si="17"/>
        <v/>
      </c>
      <c r="F31" s="4" t="str">
        <f t="shared" si="17"/>
        <v/>
      </c>
      <c r="G31" s="4" t="str">
        <f t="shared" si="17"/>
        <v/>
      </c>
      <c r="H31" s="4" t="str">
        <f t="shared" si="17"/>
        <v/>
      </c>
      <c r="I31" s="4" t="str">
        <f t="shared" si="17"/>
        <v/>
      </c>
      <c r="J31" s="4" t="str">
        <f t="shared" si="17"/>
        <v/>
      </c>
    </row>
    <row r="32" spans="2:10" hidden="1" x14ac:dyDescent="0.25">
      <c r="B32" s="11" t="s">
        <v>15</v>
      </c>
      <c r="C32" s="4" t="str">
        <f>IFERROR(C22*C3*2.204622/10000,"")</f>
        <v/>
      </c>
      <c r="D32" s="4" t="str">
        <f t="shared" ref="D32:J32" si="18">IFERROR(D22*D3*2.204622/10000,"")</f>
        <v/>
      </c>
      <c r="E32" s="4" t="str">
        <f t="shared" si="18"/>
        <v/>
      </c>
      <c r="F32" s="4" t="str">
        <f t="shared" si="18"/>
        <v/>
      </c>
      <c r="G32" s="4" t="str">
        <f t="shared" si="18"/>
        <v/>
      </c>
      <c r="H32" s="4" t="str">
        <f t="shared" si="18"/>
        <v/>
      </c>
      <c r="I32" s="4" t="str">
        <f t="shared" si="18"/>
        <v/>
      </c>
      <c r="J32" s="4" t="str">
        <f t="shared" si="18"/>
        <v/>
      </c>
    </row>
    <row r="33" spans="2:10" x14ac:dyDescent="0.25">
      <c r="D33" s="21"/>
    </row>
    <row r="34" spans="2:10" ht="28.9" customHeight="1" x14ac:dyDescent="0.25">
      <c r="B34" s="28" t="s">
        <v>18</v>
      </c>
      <c r="C34" s="30" t="s">
        <v>19</v>
      </c>
      <c r="D34" s="30"/>
      <c r="E34" s="30"/>
      <c r="F34" s="30"/>
      <c r="G34" s="30"/>
      <c r="H34" s="30"/>
      <c r="I34" s="30"/>
      <c r="J34" s="30"/>
    </row>
    <row r="35" spans="2:10" ht="29.45" customHeight="1" x14ac:dyDescent="0.25">
      <c r="B35" s="29"/>
      <c r="C35" s="30"/>
      <c r="D35" s="30"/>
      <c r="E35" s="30"/>
      <c r="F35" s="30"/>
      <c r="G35" s="30"/>
      <c r="H35" s="30"/>
      <c r="I35" s="30"/>
      <c r="J35" s="30"/>
    </row>
    <row r="37" spans="2:10" x14ac:dyDescent="0.25">
      <c r="G37" s="22"/>
    </row>
  </sheetData>
  <sheetProtection algorithmName="SHA-512" hashValue="vf2Triitk6Dzrt8FDwUnBs+dqstPjBccif2kj4b9/7odAg9axA3DqzzmXSuNIH6+HzgiCRJJSHTA93aQ2+0Acw==" saltValue="Z9iH9VBlZtio/7adHOW0xg==" spinCount="100000" sheet="1" objects="1" scenarios="1"/>
  <mergeCells count="2">
    <mergeCell ref="B34:B35"/>
    <mergeCell ref="C34:J35"/>
  </mergeCells>
  <dataValidations count="1">
    <dataValidation type="decimal" errorStyle="warning" allowBlank="1" showInputMessage="1" showErrorMessage="1" error="This calculator is based on data between 25 and 330 lb. It is not recommended to use for body weight outside of this range." sqref="C5:J6" xr:uid="{62D19230-7298-4253-B739-9114177DAB07}">
      <formula1>25</formula1>
      <formula2>330</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9ED7-8853-4A9A-B4DD-53D692701D30}">
  <dimension ref="B1:J35"/>
  <sheetViews>
    <sheetView showGridLines="0" zoomScale="120" zoomScaleNormal="120" workbookViewId="0">
      <selection activeCell="C36" sqref="C36"/>
    </sheetView>
  </sheetViews>
  <sheetFormatPr defaultColWidth="8.85546875" defaultRowHeight="15" x14ac:dyDescent="0.25"/>
  <cols>
    <col min="1" max="1" width="8.85546875" style="11"/>
    <col min="2" max="2" width="27" style="11" customWidth="1"/>
    <col min="3" max="7" width="9.28515625" style="10" customWidth="1"/>
    <col min="8" max="10" width="9.28515625" style="11" customWidth="1"/>
    <col min="11" max="16384" width="8.85546875" style="11"/>
  </cols>
  <sheetData>
    <row r="1" spans="2:10" s="7" customFormat="1" ht="111" customHeight="1" x14ac:dyDescent="0.25">
      <c r="C1" s="8"/>
      <c r="D1" s="8"/>
      <c r="E1" s="8"/>
      <c r="F1" s="8"/>
      <c r="G1" s="8"/>
    </row>
    <row r="2" spans="2:10" x14ac:dyDescent="0.25">
      <c r="B2" s="9"/>
      <c r="H2" s="10"/>
    </row>
    <row r="3" spans="2:10" x14ac:dyDescent="0.25">
      <c r="B3" s="9" t="s">
        <v>4</v>
      </c>
      <c r="C3" s="2"/>
      <c r="D3" s="2"/>
      <c r="E3" s="2"/>
      <c r="F3" s="2"/>
      <c r="G3" s="2"/>
      <c r="H3" s="2"/>
      <c r="I3" s="2"/>
      <c r="J3" s="2"/>
    </row>
    <row r="4" spans="2:10" s="12" customFormat="1" hidden="1" x14ac:dyDescent="0.25">
      <c r="C4" s="23"/>
      <c r="D4" s="23"/>
      <c r="E4" s="23"/>
      <c r="F4" s="23"/>
      <c r="G4" s="23"/>
      <c r="H4" s="23"/>
      <c r="I4" s="23"/>
      <c r="J4" s="23"/>
    </row>
    <row r="5" spans="2:10" x14ac:dyDescent="0.25">
      <c r="B5" s="9" t="s">
        <v>0</v>
      </c>
      <c r="C5" s="2"/>
      <c r="D5" s="2"/>
      <c r="E5" s="2"/>
      <c r="F5" s="2"/>
      <c r="G5" s="2"/>
      <c r="H5" s="2"/>
      <c r="I5" s="2"/>
      <c r="J5" s="2"/>
    </row>
    <row r="6" spans="2:10" x14ac:dyDescent="0.25">
      <c r="B6" s="9" t="s">
        <v>1</v>
      </c>
      <c r="C6" s="2"/>
      <c r="D6" s="2"/>
      <c r="E6" s="2"/>
      <c r="F6" s="2"/>
      <c r="G6" s="2"/>
      <c r="H6" s="2"/>
      <c r="I6" s="2"/>
      <c r="J6" s="2"/>
    </row>
    <row r="7" spans="2:10" x14ac:dyDescent="0.25">
      <c r="H7" s="10"/>
    </row>
    <row r="8" spans="2:10" hidden="1" x14ac:dyDescent="0.25">
      <c r="B8" s="11" t="s">
        <v>3</v>
      </c>
      <c r="C8" s="14" t="str">
        <f>IF(C5&gt;0,CONVERT(C5*1000,"g","lbm")," ")</f>
        <v xml:space="preserve"> </v>
      </c>
      <c r="D8" s="14" t="str">
        <f t="shared" ref="D8:J9" si="0">IF(D5&gt;0,CONVERT(D5*1000,"g","lbm")," ")</f>
        <v xml:space="preserve"> </v>
      </c>
      <c r="E8" s="14" t="str">
        <f t="shared" si="0"/>
        <v xml:space="preserve"> </v>
      </c>
      <c r="F8" s="14" t="str">
        <f t="shared" si="0"/>
        <v xml:space="preserve"> </v>
      </c>
      <c r="G8" s="14" t="str">
        <f t="shared" si="0"/>
        <v xml:space="preserve"> </v>
      </c>
      <c r="H8" s="14" t="str">
        <f t="shared" si="0"/>
        <v xml:space="preserve"> </v>
      </c>
      <c r="I8" s="14" t="str">
        <f t="shared" si="0"/>
        <v xml:space="preserve"> </v>
      </c>
      <c r="J8" s="14" t="str">
        <f t="shared" si="0"/>
        <v xml:space="preserve"> </v>
      </c>
    </row>
    <row r="9" spans="2:10" hidden="1" x14ac:dyDescent="0.25">
      <c r="B9" s="11" t="s">
        <v>2</v>
      </c>
      <c r="C9" s="14" t="str">
        <f>IF(C6&gt;0,CONVERT(C6*1000,"g","lbm")," ")</f>
        <v xml:space="preserve"> </v>
      </c>
      <c r="D9" s="14" t="str">
        <f t="shared" si="0"/>
        <v xml:space="preserve"> </v>
      </c>
      <c r="E9" s="14" t="str">
        <f t="shared" si="0"/>
        <v xml:space="preserve"> </v>
      </c>
      <c r="F9" s="14" t="str">
        <f t="shared" si="0"/>
        <v xml:space="preserve"> </v>
      </c>
      <c r="G9" s="14" t="str">
        <f t="shared" si="0"/>
        <v xml:space="preserve"> </v>
      </c>
      <c r="H9" s="14" t="str">
        <f t="shared" si="0"/>
        <v xml:space="preserve"> </v>
      </c>
      <c r="I9" s="14" t="str">
        <f t="shared" si="0"/>
        <v xml:space="preserve"> </v>
      </c>
      <c r="J9" s="14" t="str">
        <f t="shared" si="0"/>
        <v xml:space="preserve"> </v>
      </c>
    </row>
    <row r="10" spans="2:10" hidden="1" x14ac:dyDescent="0.25">
      <c r="C10" s="16" t="str">
        <f>IFERROR(IF(C8&gt;0,AVERAGE(C8:C9)," "),"")</f>
        <v/>
      </c>
      <c r="D10" s="16" t="str">
        <f t="shared" ref="D10:J10" si="1">IFERROR(IF(D8&gt;0,AVERAGE(D8:D9)," "),"")</f>
        <v/>
      </c>
      <c r="E10" s="16" t="str">
        <f t="shared" si="1"/>
        <v/>
      </c>
      <c r="F10" s="16" t="str">
        <f t="shared" si="1"/>
        <v/>
      </c>
      <c r="G10" s="16" t="str">
        <f t="shared" si="1"/>
        <v/>
      </c>
      <c r="H10" s="16" t="str">
        <f t="shared" si="1"/>
        <v/>
      </c>
      <c r="I10" s="16" t="str">
        <f t="shared" si="1"/>
        <v/>
      </c>
      <c r="J10" s="16" t="str">
        <f t="shared" si="1"/>
        <v/>
      </c>
    </row>
    <row r="11" spans="2:10" hidden="1" x14ac:dyDescent="0.25">
      <c r="C11" s="16"/>
      <c r="D11" s="16"/>
      <c r="E11" s="16"/>
      <c r="F11" s="16"/>
      <c r="G11" s="17"/>
      <c r="H11" s="18"/>
      <c r="J11" s="19"/>
    </row>
    <row r="12" spans="2:10" hidden="1" x14ac:dyDescent="0.25">
      <c r="B12" s="11" t="s">
        <v>0</v>
      </c>
      <c r="C12" s="14" t="str">
        <f>IF(C5&gt;0,C5," ")</f>
        <v xml:space="preserve"> </v>
      </c>
      <c r="D12" s="14" t="str">
        <f t="shared" ref="D12:J13" si="2">IF(D5&gt;0,D5," ")</f>
        <v xml:space="preserve"> </v>
      </c>
      <c r="E12" s="14" t="str">
        <f t="shared" si="2"/>
        <v xml:space="preserve"> </v>
      </c>
      <c r="F12" s="14" t="str">
        <f t="shared" si="2"/>
        <v xml:space="preserve"> </v>
      </c>
      <c r="G12" s="14" t="str">
        <f t="shared" si="2"/>
        <v xml:space="preserve"> </v>
      </c>
      <c r="H12" s="14" t="str">
        <f t="shared" si="2"/>
        <v xml:space="preserve"> </v>
      </c>
      <c r="I12" s="14" t="str">
        <f t="shared" si="2"/>
        <v xml:space="preserve"> </v>
      </c>
      <c r="J12" s="14" t="str">
        <f t="shared" si="2"/>
        <v xml:space="preserve"> </v>
      </c>
    </row>
    <row r="13" spans="2:10" hidden="1" x14ac:dyDescent="0.25">
      <c r="B13" s="11" t="s">
        <v>1</v>
      </c>
      <c r="C13" s="14" t="str">
        <f>IF(C6&gt;0,C6," ")</f>
        <v xml:space="preserve"> </v>
      </c>
      <c r="D13" s="14" t="str">
        <f t="shared" si="2"/>
        <v xml:space="preserve"> </v>
      </c>
      <c r="E13" s="14" t="str">
        <f t="shared" si="2"/>
        <v xml:space="preserve"> </v>
      </c>
      <c r="F13" s="14" t="str">
        <f t="shared" si="2"/>
        <v xml:space="preserve"> </v>
      </c>
      <c r="G13" s="14" t="str">
        <f t="shared" si="2"/>
        <v xml:space="preserve"> </v>
      </c>
      <c r="H13" s="14" t="str">
        <f t="shared" si="2"/>
        <v xml:space="preserve"> </v>
      </c>
      <c r="I13" s="14" t="str">
        <f t="shared" si="2"/>
        <v xml:space="preserve"> </v>
      </c>
      <c r="J13" s="14" t="str">
        <f t="shared" si="2"/>
        <v xml:space="preserve"> </v>
      </c>
    </row>
    <row r="14" spans="2:10" hidden="1" x14ac:dyDescent="0.25">
      <c r="C14" s="16" t="str">
        <f>IFERROR(IF(C12&gt;0,AVERAGE(C12:C13)," "),"")</f>
        <v/>
      </c>
      <c r="D14" s="16" t="str">
        <f t="shared" ref="D14:J14" si="3">IFERROR(IF(D12&gt;0,AVERAGE(D12:D13)," "),"")</f>
        <v/>
      </c>
      <c r="E14" s="16" t="str">
        <f t="shared" si="3"/>
        <v/>
      </c>
      <c r="F14" s="16" t="str">
        <f t="shared" si="3"/>
        <v/>
      </c>
      <c r="G14" s="16" t="str">
        <f t="shared" si="3"/>
        <v/>
      </c>
      <c r="H14" s="16" t="str">
        <f t="shared" si="3"/>
        <v/>
      </c>
      <c r="I14" s="16" t="str">
        <f t="shared" si="3"/>
        <v/>
      </c>
      <c r="J14" s="16" t="str">
        <f t="shared" si="3"/>
        <v/>
      </c>
    </row>
    <row r="15" spans="2:10" hidden="1" x14ac:dyDescent="0.25">
      <c r="C15" s="16"/>
      <c r="D15" s="16"/>
      <c r="E15" s="16"/>
      <c r="F15" s="16"/>
      <c r="G15" s="17"/>
      <c r="H15" s="18"/>
      <c r="J15" s="19"/>
    </row>
    <row r="16" spans="2:10" x14ac:dyDescent="0.25">
      <c r="B16" s="9" t="s">
        <v>9</v>
      </c>
      <c r="G16" s="18"/>
      <c r="H16" s="18"/>
      <c r="J16" s="19"/>
    </row>
    <row r="17" spans="2:10" x14ac:dyDescent="0.25">
      <c r="B17" s="11" t="s">
        <v>11</v>
      </c>
      <c r="C17" s="4" t="str">
        <f>IFERROR(IF(AND(C5&gt;0,C14&lt;40),C20,C20+(-(-0.0000000031*C14^4+0.0000013234*C14^3-0.0002087068*C14^2+0.0142221655*C14-0.3126825057)*C20)),"")</f>
        <v/>
      </c>
      <c r="D17" s="4" t="str">
        <f t="shared" ref="D17:J17" si="4">IFERROR(IF(AND(D5&gt;0,D14&lt;40),D20,D20+(-(-0.0000000031*D14^4+0.0000013234*D14^3-0.0002087068*D14^2+0.0142221655*D14-0.3126825057)*D20)),"")</f>
        <v/>
      </c>
      <c r="E17" s="4" t="str">
        <f t="shared" si="4"/>
        <v/>
      </c>
      <c r="F17" s="4" t="str">
        <f t="shared" si="4"/>
        <v/>
      </c>
      <c r="G17" s="4" t="str">
        <f t="shared" si="4"/>
        <v/>
      </c>
      <c r="H17" s="4" t="str">
        <f t="shared" si="4"/>
        <v/>
      </c>
      <c r="I17" s="4" t="str">
        <f t="shared" si="4"/>
        <v/>
      </c>
      <c r="J17" s="4" t="str">
        <f>IFERROR(IF(AND(J5&gt;0,J14&lt;40),J20,J20+(-(-0.0000000031*J14^4+0.0000013234*J14^3-0.0002087068*J14^2+0.0142221655*J14-0.3126825057)*J20)),"")</f>
        <v/>
      </c>
    </row>
    <row r="18" spans="2:10" x14ac:dyDescent="0.25">
      <c r="B18" s="11" t="s">
        <v>12</v>
      </c>
      <c r="C18" s="4" t="str">
        <f>IFERROR(IF(AND(C5&gt;0,C14&lt;40),C20,C20+((-0.0000000031*C14^4+0.0000013234*C14^3-0.0002087068*C14^2+0.0142221655*C14-0.3126825057)*C20)),"")</f>
        <v/>
      </c>
      <c r="D18" s="4" t="str">
        <f t="shared" ref="D18:J18" si="5">IFERROR(IF(AND(D5&gt;0,D14&lt;40),D20,D20+((-0.0000000031*D14^4+0.0000013234*D14^3-0.0002087068*D14^2+0.0142221655*D14-0.3126825057)*D20)),"")</f>
        <v/>
      </c>
      <c r="E18" s="4" t="str">
        <f t="shared" si="5"/>
        <v/>
      </c>
      <c r="F18" s="4" t="str">
        <f t="shared" si="5"/>
        <v/>
      </c>
      <c r="G18" s="4" t="str">
        <f t="shared" si="5"/>
        <v/>
      </c>
      <c r="H18" s="4" t="str">
        <f t="shared" si="5"/>
        <v/>
      </c>
      <c r="I18" s="4" t="str">
        <f t="shared" si="5"/>
        <v/>
      </c>
      <c r="J18" s="4" t="str">
        <f>IFERROR(IF(AND(J5&gt;0,J14&lt;40),J20,J20+((-0.0000000031*J14^4+0.0000013234*J14^3-0.0002087068*J14^2+0.0142221655*J14-0.3126825057)*J20)),"")</f>
        <v/>
      </c>
    </row>
    <row r="19" spans="2:10" x14ac:dyDescent="0.25">
      <c r="B19" s="12" t="s">
        <v>13</v>
      </c>
      <c r="C19" s="25" t="str">
        <f>IF(C5&gt;0,(IF(C14&lt;30,C18,C18+((-0.0000000019*(C14^4)+0.0000007208*(C14^3)-0.0000963713*(C14^2)+0.0050363106*C14-0.0486016916)*C18))),"")</f>
        <v/>
      </c>
      <c r="D19" s="25" t="str">
        <f t="shared" ref="D19:J19" si="6">IF(D5&gt;0,(IF(D14&lt;30,D18,D18+((-0.0000000019*(D14^4)+0.0000007208*(D14^3)-0.0000963713*(D14^2)+0.0050363106*D14-0.0486016916)*D18))),"")</f>
        <v/>
      </c>
      <c r="E19" s="25" t="str">
        <f t="shared" si="6"/>
        <v/>
      </c>
      <c r="F19" s="25" t="str">
        <f t="shared" si="6"/>
        <v/>
      </c>
      <c r="G19" s="25" t="str">
        <f t="shared" si="6"/>
        <v/>
      </c>
      <c r="H19" s="25" t="str">
        <f t="shared" si="6"/>
        <v/>
      </c>
      <c r="I19" s="25" t="str">
        <f t="shared" si="6"/>
        <v/>
      </c>
      <c r="J19" s="25" t="str">
        <f>IF(J5&gt;0,(IF(J14&lt;30,J18,J18+((-0.0000000019*(J14^4)+0.0000007208*(J14^3)-0.0000963713*(J14^2)+0.0050363106*J14-0.0486016916)*J18))),"")</f>
        <v/>
      </c>
    </row>
    <row r="20" spans="2:10" x14ac:dyDescent="0.25">
      <c r="B20" s="11" t="s">
        <v>7</v>
      </c>
      <c r="C20" s="4" t="str">
        <f>IF(C5&gt;0,(0.0000472912571538526*(C14^2) - 0.0143907820290028*(C14) +2.0275145422229)," ")</f>
        <v xml:space="preserve"> </v>
      </c>
      <c r="D20" s="4" t="str">
        <f t="shared" ref="D20:J20" si="7">IF(D5&gt;0,(0.0000472912571538526*(D14^2) - 0.0143907820290028*(D14) +2.0275145422229)," ")</f>
        <v xml:space="preserve"> </v>
      </c>
      <c r="E20" s="4" t="str">
        <f t="shared" si="7"/>
        <v xml:space="preserve"> </v>
      </c>
      <c r="F20" s="4" t="str">
        <f t="shared" si="7"/>
        <v xml:space="preserve"> </v>
      </c>
      <c r="G20" s="4" t="str">
        <f t="shared" si="7"/>
        <v xml:space="preserve"> </v>
      </c>
      <c r="H20" s="4" t="str">
        <f t="shared" si="7"/>
        <v xml:space="preserve"> </v>
      </c>
      <c r="I20" s="4" t="str">
        <f t="shared" si="7"/>
        <v xml:space="preserve"> </v>
      </c>
      <c r="J20" s="4" t="str">
        <f t="shared" si="7"/>
        <v xml:space="preserve"> </v>
      </c>
    </row>
    <row r="21" spans="2:10" x14ac:dyDescent="0.25">
      <c r="B21" s="11" t="s">
        <v>14</v>
      </c>
      <c r="C21" s="4" t="str">
        <f>IFERROR(C18*1.08,"")</f>
        <v/>
      </c>
      <c r="D21" s="4" t="str">
        <f t="shared" ref="D21:J21" si="8">IFERROR(D18*1.08,"")</f>
        <v/>
      </c>
      <c r="E21" s="4" t="str">
        <f t="shared" si="8"/>
        <v/>
      </c>
      <c r="F21" s="4" t="str">
        <f t="shared" si="8"/>
        <v/>
      </c>
      <c r="G21" s="4" t="str">
        <f t="shared" si="8"/>
        <v/>
      </c>
      <c r="H21" s="4" t="str">
        <f t="shared" si="8"/>
        <v/>
      </c>
      <c r="I21" s="4" t="str">
        <f t="shared" si="8"/>
        <v/>
      </c>
      <c r="J21" s="4" t="str">
        <f t="shared" si="8"/>
        <v/>
      </c>
    </row>
    <row r="22" spans="2:10" hidden="1" x14ac:dyDescent="0.25">
      <c r="B22" s="11" t="s">
        <v>15</v>
      </c>
      <c r="C22" s="4" t="str">
        <f>IFERROR(C19*1.08*1.2,"")</f>
        <v/>
      </c>
      <c r="D22" s="4" t="str">
        <f t="shared" ref="D22:J22" si="9">IFERROR(D19*1.08*1.2,"")</f>
        <v/>
      </c>
      <c r="E22" s="4" t="str">
        <f>IFERROR(E19*1.08*1.2,"")</f>
        <v/>
      </c>
      <c r="F22" s="4" t="str">
        <f t="shared" si="9"/>
        <v/>
      </c>
      <c r="G22" s="4" t="str">
        <f t="shared" si="9"/>
        <v/>
      </c>
      <c r="H22" s="4" t="str">
        <f t="shared" si="9"/>
        <v/>
      </c>
      <c r="I22" s="4" t="str">
        <f t="shared" si="9"/>
        <v/>
      </c>
      <c r="J22" s="4" t="str">
        <f t="shared" si="9"/>
        <v/>
      </c>
    </row>
    <row r="23" spans="2:10" x14ac:dyDescent="0.25">
      <c r="C23" s="18"/>
      <c r="D23" s="18"/>
      <c r="E23" s="18"/>
      <c r="F23" s="18"/>
      <c r="G23" s="18"/>
      <c r="H23" s="12"/>
      <c r="I23" s="12"/>
      <c r="J23" s="12"/>
    </row>
    <row r="24" spans="2:10" x14ac:dyDescent="0.25">
      <c r="B24" s="9" t="s">
        <v>10</v>
      </c>
      <c r="C24" s="18"/>
      <c r="D24" s="18"/>
      <c r="E24" s="18"/>
      <c r="F24" s="18"/>
      <c r="G24" s="18"/>
      <c r="H24" s="18"/>
      <c r="I24" s="12"/>
      <c r="J24" s="24"/>
    </row>
    <row r="25" spans="2:10" x14ac:dyDescent="0.25">
      <c r="B25" s="11" t="s">
        <v>11</v>
      </c>
      <c r="C25" s="4" t="str">
        <f>IFERROR(IF(C$3&gt;0,(C17*(C$3)/10000)," "),"")</f>
        <v xml:space="preserve"> </v>
      </c>
      <c r="D25" s="4" t="str">
        <f t="shared" ref="D25:J25" si="10">IFERROR(IF(D$3&gt;0,(D17*(D$3)/10000)," "),"")</f>
        <v xml:space="preserve"> </v>
      </c>
      <c r="E25" s="4" t="str">
        <f t="shared" si="10"/>
        <v xml:space="preserve"> </v>
      </c>
      <c r="F25" s="4" t="str">
        <f t="shared" si="10"/>
        <v xml:space="preserve"> </v>
      </c>
      <c r="G25" s="4" t="str">
        <f t="shared" si="10"/>
        <v xml:space="preserve"> </v>
      </c>
      <c r="H25" s="4" t="str">
        <f t="shared" si="10"/>
        <v xml:space="preserve"> </v>
      </c>
      <c r="I25" s="4" t="str">
        <f t="shared" si="10"/>
        <v xml:space="preserve"> </v>
      </c>
      <c r="J25" s="4" t="str">
        <f t="shared" si="10"/>
        <v xml:space="preserve"> </v>
      </c>
    </row>
    <row r="26" spans="2:10" x14ac:dyDescent="0.25">
      <c r="B26" s="11" t="s">
        <v>12</v>
      </c>
      <c r="C26" s="4" t="str">
        <f>IF(C$3&gt;0,(C18*(C$3)/10000)," ")</f>
        <v xml:space="preserve"> </v>
      </c>
      <c r="D26" s="4" t="str">
        <f t="shared" ref="D26:J26" si="11">IF(D$3&gt;0,(D18*(D$3)/10000)," ")</f>
        <v xml:space="preserve"> </v>
      </c>
      <c r="E26" s="4" t="str">
        <f t="shared" si="11"/>
        <v xml:space="preserve"> </v>
      </c>
      <c r="F26" s="4" t="str">
        <f t="shared" si="11"/>
        <v xml:space="preserve"> </v>
      </c>
      <c r="G26" s="4" t="str">
        <f t="shared" si="11"/>
        <v xml:space="preserve"> </v>
      </c>
      <c r="H26" s="4" t="str">
        <f t="shared" si="11"/>
        <v xml:space="preserve"> </v>
      </c>
      <c r="I26" s="4" t="str">
        <f t="shared" si="11"/>
        <v xml:space="preserve"> </v>
      </c>
      <c r="J26" s="4" t="str">
        <f t="shared" si="11"/>
        <v xml:space="preserve"> </v>
      </c>
    </row>
    <row r="27" spans="2:10" x14ac:dyDescent="0.25">
      <c r="B27" s="12" t="s">
        <v>13</v>
      </c>
      <c r="C27" s="4" t="str">
        <f>IF(C$3&gt;0,(C19*(C$3)/10000)," ")</f>
        <v xml:space="preserve"> </v>
      </c>
      <c r="D27" s="4" t="str">
        <f t="shared" ref="D27:J27" si="12">IF(D$3&gt;0,(D19*(D$3)/10000)," ")</f>
        <v xml:space="preserve"> </v>
      </c>
      <c r="E27" s="4" t="str">
        <f t="shared" si="12"/>
        <v xml:space="preserve"> </v>
      </c>
      <c r="F27" s="4" t="str">
        <f t="shared" si="12"/>
        <v xml:space="preserve"> </v>
      </c>
      <c r="G27" s="4" t="str">
        <f t="shared" si="12"/>
        <v xml:space="preserve"> </v>
      </c>
      <c r="H27" s="4" t="str">
        <f t="shared" si="12"/>
        <v xml:space="preserve"> </v>
      </c>
      <c r="I27" s="4" t="str">
        <f t="shared" si="12"/>
        <v xml:space="preserve"> </v>
      </c>
      <c r="J27" s="4" t="str">
        <f t="shared" si="12"/>
        <v xml:space="preserve"> </v>
      </c>
    </row>
    <row r="28" spans="2:10" x14ac:dyDescent="0.25">
      <c r="B28" s="11" t="s">
        <v>7</v>
      </c>
      <c r="C28" s="4" t="str">
        <f>IF(C$3&gt;0,(C20*(C$3)/10000)," ")</f>
        <v xml:space="preserve"> </v>
      </c>
      <c r="D28" s="4" t="str">
        <f t="shared" ref="D28:J28" si="13">IF(D$3&gt;0,(D20*(D$3)/10000)," ")</f>
        <v xml:space="preserve"> </v>
      </c>
      <c r="E28" s="4" t="str">
        <f t="shared" si="13"/>
        <v xml:space="preserve"> </v>
      </c>
      <c r="F28" s="4" t="str">
        <f t="shared" si="13"/>
        <v xml:space="preserve"> </v>
      </c>
      <c r="G28" s="4" t="str">
        <f t="shared" si="13"/>
        <v xml:space="preserve"> </v>
      </c>
      <c r="H28" s="4" t="str">
        <f t="shared" si="13"/>
        <v xml:space="preserve"> </v>
      </c>
      <c r="I28" s="4" t="str">
        <f>IF(I$3&gt;0,(I20*(I$3)/10000)," ")</f>
        <v xml:space="preserve"> </v>
      </c>
      <c r="J28" s="4" t="str">
        <f t="shared" si="13"/>
        <v xml:space="preserve"> </v>
      </c>
    </row>
    <row r="29" spans="2:10" x14ac:dyDescent="0.25">
      <c r="B29" s="12" t="s">
        <v>8</v>
      </c>
      <c r="C29" s="4" t="str">
        <f>IF(C$3&gt;0,AVERAGE(C26:C27)," ")</f>
        <v xml:space="preserve"> </v>
      </c>
      <c r="D29" s="4" t="str">
        <f t="shared" ref="D29:J29" si="14">IF(D$3&gt;0,AVERAGE(D26:D27)," ")</f>
        <v xml:space="preserve"> </v>
      </c>
      <c r="E29" s="4" t="str">
        <f t="shared" si="14"/>
        <v xml:space="preserve"> </v>
      </c>
      <c r="F29" s="4" t="str">
        <f t="shared" si="14"/>
        <v xml:space="preserve"> </v>
      </c>
      <c r="G29" s="4" t="str">
        <f t="shared" si="14"/>
        <v xml:space="preserve"> </v>
      </c>
      <c r="H29" s="4" t="str">
        <f t="shared" si="14"/>
        <v xml:space="preserve"> </v>
      </c>
      <c r="I29" s="4" t="str">
        <f t="shared" si="14"/>
        <v xml:space="preserve"> </v>
      </c>
      <c r="J29" s="4" t="str">
        <f t="shared" si="14"/>
        <v xml:space="preserve"> </v>
      </c>
    </row>
    <row r="30" spans="2:10" hidden="1" x14ac:dyDescent="0.25">
      <c r="B30" s="9" t="s">
        <v>6</v>
      </c>
      <c r="C30" s="20" t="e">
        <f>C19/C17</f>
        <v>#VALUE!</v>
      </c>
      <c r="D30" s="20" t="e">
        <f t="shared" ref="D30:J30" si="15">D19/D17</f>
        <v>#VALUE!</v>
      </c>
      <c r="E30" s="20" t="e">
        <f t="shared" si="15"/>
        <v>#VALUE!</v>
      </c>
      <c r="F30" s="20" t="e">
        <f t="shared" si="15"/>
        <v>#VALUE!</v>
      </c>
      <c r="G30" s="20" t="e">
        <f t="shared" si="15"/>
        <v>#VALUE!</v>
      </c>
      <c r="H30" s="20" t="e">
        <f t="shared" si="15"/>
        <v>#VALUE!</v>
      </c>
      <c r="I30" s="20" t="e">
        <f>I19/I17</f>
        <v>#VALUE!</v>
      </c>
      <c r="J30" s="20" t="e">
        <f t="shared" si="15"/>
        <v>#VALUE!</v>
      </c>
    </row>
    <row r="31" spans="2:10" x14ac:dyDescent="0.25">
      <c r="B31" s="11" t="s">
        <v>14</v>
      </c>
      <c r="C31" s="27" t="str">
        <f>IFERROR(C21*C3/10000,"")</f>
        <v/>
      </c>
      <c r="D31" s="27" t="str">
        <f t="shared" ref="D31:J31" si="16">IFERROR(D21*D3/10000,"")</f>
        <v/>
      </c>
      <c r="E31" s="27" t="str">
        <f t="shared" si="16"/>
        <v/>
      </c>
      <c r="F31" s="27" t="str">
        <f t="shared" si="16"/>
        <v/>
      </c>
      <c r="G31" s="27" t="str">
        <f t="shared" si="16"/>
        <v/>
      </c>
      <c r="H31" s="27" t="str">
        <f t="shared" si="16"/>
        <v/>
      </c>
      <c r="I31" s="27" t="str">
        <f t="shared" si="16"/>
        <v/>
      </c>
      <c r="J31" s="27" t="str">
        <f t="shared" si="16"/>
        <v/>
      </c>
    </row>
    <row r="32" spans="2:10" hidden="1" x14ac:dyDescent="0.25">
      <c r="B32" s="11" t="s">
        <v>15</v>
      </c>
      <c r="C32" s="27" t="str">
        <f>IFERROR(C22*C3/10000,"")</f>
        <v/>
      </c>
      <c r="D32" s="27" t="str">
        <f t="shared" ref="D32:J32" si="17">IFERROR(D22*D3/10000,"")</f>
        <v/>
      </c>
      <c r="E32" s="27" t="str">
        <f t="shared" si="17"/>
        <v/>
      </c>
      <c r="F32" s="27" t="str">
        <f t="shared" si="17"/>
        <v/>
      </c>
      <c r="G32" s="27" t="str">
        <f t="shared" si="17"/>
        <v/>
      </c>
      <c r="H32" s="27" t="str">
        <f t="shared" si="17"/>
        <v/>
      </c>
      <c r="I32" s="27" t="str">
        <f t="shared" si="17"/>
        <v/>
      </c>
      <c r="J32" s="27" t="str">
        <f t="shared" si="17"/>
        <v/>
      </c>
    </row>
    <row r="34" spans="2:10" ht="24" customHeight="1" x14ac:dyDescent="0.25">
      <c r="B34" s="28" t="s">
        <v>18</v>
      </c>
      <c r="C34" s="30" t="s">
        <v>19</v>
      </c>
      <c r="D34" s="30"/>
      <c r="E34" s="30"/>
      <c r="F34" s="30"/>
      <c r="G34" s="30"/>
      <c r="H34" s="30"/>
      <c r="I34" s="30"/>
      <c r="J34" s="30"/>
    </row>
    <row r="35" spans="2:10" ht="35.450000000000003" customHeight="1" x14ac:dyDescent="0.25">
      <c r="B35" s="29"/>
      <c r="C35" s="30"/>
      <c r="D35" s="30"/>
      <c r="E35" s="30"/>
      <c r="F35" s="30"/>
      <c r="G35" s="30"/>
      <c r="H35" s="30"/>
      <c r="I35" s="30"/>
      <c r="J35" s="30"/>
    </row>
  </sheetData>
  <sheetProtection algorithmName="SHA-512" hashValue="dgbOdPGeEZNRmS27qy9csYhFQ4SPgfXmVkwbhr62kQnb0M4CbBxTJ73vS3BvrkaSMLXAnpCTa7JaWJVf0a+6RA==" saltValue="mb70H8igqO0OrYsKULwSfw==" spinCount="100000" sheet="1" objects="1" scenarios="1"/>
  <mergeCells count="2">
    <mergeCell ref="B34:B35"/>
    <mergeCell ref="C34:J35"/>
  </mergeCells>
  <dataValidations count="1">
    <dataValidation type="decimal" errorStyle="warning" allowBlank="1" showInputMessage="1" showErrorMessage="1" error="This calculator is based on data between 11 and 150 kg. It is not recommended to use for body weight outside of this range." sqref="C5:J6" xr:uid="{B98121AE-C163-4025-B712-7CC067762512}">
      <formula1>11</formula1>
      <formula2>150</formula2>
    </dataValidation>
  </dataValidations>
  <pageMargins left="0.7" right="0.7" top="0.75" bottom="0.75" header="0.3" footer="0.3"/>
  <pageSetup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A5F5F-6297-4AED-BD03-A4B497311D40}">
  <dimension ref="B1:L44"/>
  <sheetViews>
    <sheetView zoomScale="120" zoomScaleNormal="120" workbookViewId="0">
      <selection activeCell="C33" sqref="C33"/>
    </sheetView>
  </sheetViews>
  <sheetFormatPr defaultColWidth="8.85546875" defaultRowHeight="15" x14ac:dyDescent="0.25"/>
  <cols>
    <col min="1" max="1" width="8.85546875" style="11"/>
    <col min="2" max="2" width="27" style="11" customWidth="1"/>
    <col min="3" max="7" width="9.28515625" style="10" customWidth="1"/>
    <col min="8" max="10" width="9.28515625" style="11" customWidth="1"/>
    <col min="11" max="16384" width="8.85546875" style="11"/>
  </cols>
  <sheetData>
    <row r="1" spans="2:12" s="7" customFormat="1" ht="109.9" customHeight="1" x14ac:dyDescent="0.25">
      <c r="C1" s="8"/>
      <c r="D1" s="8"/>
      <c r="E1" s="8"/>
      <c r="F1" s="8"/>
      <c r="G1" s="8"/>
    </row>
    <row r="2" spans="2:12" x14ac:dyDescent="0.25">
      <c r="B2" s="9"/>
      <c r="H2" s="10"/>
    </row>
    <row r="3" spans="2:12" x14ac:dyDescent="0.25">
      <c r="B3" s="9" t="s">
        <v>5</v>
      </c>
      <c r="C3" s="2"/>
      <c r="D3" s="2"/>
      <c r="E3" s="2"/>
      <c r="F3" s="2"/>
      <c r="G3" s="2"/>
      <c r="H3" s="2"/>
      <c r="I3" s="2"/>
      <c r="J3" s="2"/>
    </row>
    <row r="4" spans="2:12" s="12" customFormat="1" hidden="1" x14ac:dyDescent="0.25">
      <c r="C4" s="13"/>
      <c r="D4" s="13"/>
      <c r="E4" s="13"/>
      <c r="F4" s="13"/>
      <c r="G4" s="13"/>
      <c r="H4" s="13"/>
      <c r="I4" s="13"/>
      <c r="J4" s="13"/>
    </row>
    <row r="5" spans="2:12" x14ac:dyDescent="0.25">
      <c r="B5" s="9" t="s">
        <v>3</v>
      </c>
      <c r="C5" s="2"/>
      <c r="D5" s="2"/>
      <c r="E5" s="2"/>
      <c r="F5" s="2"/>
      <c r="G5" s="2"/>
      <c r="H5" s="2"/>
      <c r="I5" s="2"/>
      <c r="J5" s="2"/>
    </row>
    <row r="6" spans="2:12" x14ac:dyDescent="0.25">
      <c r="B6" s="9" t="s">
        <v>2</v>
      </c>
      <c r="C6" s="2"/>
      <c r="D6" s="2"/>
      <c r="E6" s="2"/>
      <c r="F6" s="2"/>
      <c r="G6" s="2"/>
      <c r="H6" s="2"/>
      <c r="I6" s="2"/>
      <c r="J6" s="2"/>
    </row>
    <row r="7" spans="2:12" x14ac:dyDescent="0.25">
      <c r="H7" s="10"/>
    </row>
    <row r="8" spans="2:12" hidden="1" x14ac:dyDescent="0.25">
      <c r="B8" s="11" t="s">
        <v>3</v>
      </c>
      <c r="C8" s="14" t="str">
        <f>IF(C5="","",C5)</f>
        <v/>
      </c>
      <c r="D8" s="14" t="str">
        <f t="shared" ref="D8:J9" si="0">IF(D5="","",D5)</f>
        <v/>
      </c>
      <c r="E8" s="14" t="str">
        <f t="shared" si="0"/>
        <v/>
      </c>
      <c r="F8" s="14" t="str">
        <f t="shared" si="0"/>
        <v/>
      </c>
      <c r="G8" s="14" t="str">
        <f t="shared" si="0"/>
        <v/>
      </c>
      <c r="H8" s="14" t="str">
        <f t="shared" si="0"/>
        <v/>
      </c>
      <c r="I8" s="14" t="str">
        <f t="shared" si="0"/>
        <v/>
      </c>
      <c r="J8" s="14" t="str">
        <f t="shared" si="0"/>
        <v/>
      </c>
      <c r="L8" s="15"/>
    </row>
    <row r="9" spans="2:12" hidden="1" x14ac:dyDescent="0.25">
      <c r="B9" s="11" t="s">
        <v>2</v>
      </c>
      <c r="C9" s="14" t="str">
        <f>IF(C6="","",C6)</f>
        <v/>
      </c>
      <c r="D9" s="14" t="str">
        <f t="shared" si="0"/>
        <v/>
      </c>
      <c r="E9" s="14" t="str">
        <f t="shared" si="0"/>
        <v/>
      </c>
      <c r="F9" s="14" t="str">
        <f t="shared" si="0"/>
        <v/>
      </c>
      <c r="G9" s="14" t="str">
        <f t="shared" si="0"/>
        <v/>
      </c>
      <c r="H9" s="14" t="str">
        <f t="shared" si="0"/>
        <v/>
      </c>
      <c r="I9" s="14" t="str">
        <f t="shared" si="0"/>
        <v/>
      </c>
      <c r="J9" s="14" t="str">
        <f t="shared" si="0"/>
        <v/>
      </c>
    </row>
    <row r="10" spans="2:12" hidden="1" x14ac:dyDescent="0.25">
      <c r="C10" s="16" t="str">
        <f>IFERROR(IF(C8&gt;0,AVERAGE(C8:C9),""),"")</f>
        <v/>
      </c>
      <c r="D10" s="16" t="str">
        <f t="shared" ref="D10:J10" si="1">IFERROR(IF(D8&gt;0,AVERAGE(D8:D9),""),"")</f>
        <v/>
      </c>
      <c r="E10" s="16" t="str">
        <f t="shared" si="1"/>
        <v/>
      </c>
      <c r="F10" s="16" t="str">
        <f t="shared" si="1"/>
        <v/>
      </c>
      <c r="G10" s="16" t="str">
        <f t="shared" si="1"/>
        <v/>
      </c>
      <c r="H10" s="16" t="str">
        <f t="shared" si="1"/>
        <v/>
      </c>
      <c r="I10" s="16" t="str">
        <f t="shared" si="1"/>
        <v/>
      </c>
      <c r="J10" s="16" t="str">
        <f t="shared" si="1"/>
        <v/>
      </c>
    </row>
    <row r="11" spans="2:12" hidden="1" x14ac:dyDescent="0.25">
      <c r="C11" s="16"/>
      <c r="D11" s="16"/>
      <c r="E11" s="16"/>
      <c r="F11" s="16"/>
      <c r="G11" s="17"/>
      <c r="H11" s="18"/>
      <c r="J11" s="19"/>
    </row>
    <row r="12" spans="2:12" hidden="1" x14ac:dyDescent="0.25">
      <c r="B12" s="11" t="s">
        <v>0</v>
      </c>
      <c r="C12" s="14" t="str">
        <f>IF(C5&gt;0,CONVERT(C5/1000,"lbm","g")," ")</f>
        <v xml:space="preserve"> </v>
      </c>
      <c r="D12" s="14" t="str">
        <f t="shared" ref="D12:J13" si="2">IF(D5&gt;0,CONVERT(D5/1000,"lbm","g")," ")</f>
        <v xml:space="preserve"> </v>
      </c>
      <c r="E12" s="14" t="str">
        <f t="shared" si="2"/>
        <v xml:space="preserve"> </v>
      </c>
      <c r="F12" s="14" t="str">
        <f t="shared" si="2"/>
        <v xml:space="preserve"> </v>
      </c>
      <c r="G12" s="14" t="str">
        <f t="shared" si="2"/>
        <v xml:space="preserve"> </v>
      </c>
      <c r="H12" s="14" t="str">
        <f t="shared" si="2"/>
        <v xml:space="preserve"> </v>
      </c>
      <c r="I12" s="14" t="str">
        <f t="shared" si="2"/>
        <v xml:space="preserve"> </v>
      </c>
      <c r="J12" s="14" t="str">
        <f t="shared" si="2"/>
        <v xml:space="preserve"> </v>
      </c>
    </row>
    <row r="13" spans="2:12" hidden="1" x14ac:dyDescent="0.25">
      <c r="B13" s="11" t="s">
        <v>1</v>
      </c>
      <c r="C13" s="14" t="str">
        <f>IF(C6&gt;0,CONVERT(C6/1000,"lbm","g")," ")</f>
        <v xml:space="preserve"> </v>
      </c>
      <c r="D13" s="14" t="str">
        <f t="shared" si="2"/>
        <v xml:space="preserve"> </v>
      </c>
      <c r="E13" s="14" t="str">
        <f t="shared" si="2"/>
        <v xml:space="preserve"> </v>
      </c>
      <c r="F13" s="14" t="str">
        <f t="shared" si="2"/>
        <v xml:space="preserve"> </v>
      </c>
      <c r="G13" s="14" t="str">
        <f t="shared" si="2"/>
        <v xml:space="preserve"> </v>
      </c>
      <c r="H13" s="14" t="str">
        <f t="shared" si="2"/>
        <v xml:space="preserve"> </v>
      </c>
      <c r="I13" s="14" t="str">
        <f t="shared" si="2"/>
        <v xml:space="preserve"> </v>
      </c>
      <c r="J13" s="14" t="str">
        <f t="shared" si="2"/>
        <v xml:space="preserve"> </v>
      </c>
    </row>
    <row r="14" spans="2:12" hidden="1" x14ac:dyDescent="0.25">
      <c r="C14" s="16" t="str">
        <f>IFERROR(IF(C12&gt;0,AVERAGE(C12:C13),""),"")</f>
        <v/>
      </c>
      <c r="D14" s="16" t="str">
        <f t="shared" ref="D14:J14" si="3">IFERROR(IF(D12&gt;0,AVERAGE(D12:D13),""),"")</f>
        <v/>
      </c>
      <c r="E14" s="16" t="str">
        <f t="shared" si="3"/>
        <v/>
      </c>
      <c r="F14" s="16" t="str">
        <f t="shared" si="3"/>
        <v/>
      </c>
      <c r="G14" s="16" t="str">
        <f t="shared" si="3"/>
        <v/>
      </c>
      <c r="H14" s="16" t="str">
        <f t="shared" si="3"/>
        <v/>
      </c>
      <c r="I14" s="16" t="str">
        <f t="shared" si="3"/>
        <v/>
      </c>
      <c r="J14" s="16" t="str">
        <f t="shared" si="3"/>
        <v/>
      </c>
    </row>
    <row r="15" spans="2:12" x14ac:dyDescent="0.25">
      <c r="B15" s="9" t="s">
        <v>16</v>
      </c>
      <c r="G15" s="18"/>
      <c r="H15" s="18"/>
      <c r="J15" s="19"/>
    </row>
    <row r="16" spans="2:12" x14ac:dyDescent="0.25">
      <c r="B16" s="11" t="s">
        <v>11</v>
      </c>
      <c r="C16" s="4" t="str">
        <f>IFERROR(C24*0.86,"")</f>
        <v/>
      </c>
      <c r="D16" s="4" t="str">
        <f t="shared" ref="D16:J16" si="4">IFERROR(D24*0.86,"")</f>
        <v/>
      </c>
      <c r="E16" s="4" t="str">
        <f t="shared" si="4"/>
        <v/>
      </c>
      <c r="F16" s="4" t="str">
        <f t="shared" si="4"/>
        <v/>
      </c>
      <c r="G16" s="4" t="str">
        <f t="shared" si="4"/>
        <v/>
      </c>
      <c r="H16" s="4" t="str">
        <f t="shared" si="4"/>
        <v/>
      </c>
      <c r="I16" s="4" t="str">
        <f t="shared" si="4"/>
        <v/>
      </c>
      <c r="J16" s="4" t="str">
        <f t="shared" si="4"/>
        <v/>
      </c>
    </row>
    <row r="17" spans="2:10" x14ac:dyDescent="0.25">
      <c r="B17" s="11" t="s">
        <v>12</v>
      </c>
      <c r="C17" s="4" t="str">
        <f t="shared" ref="C17:J17" si="5">IFERROR(C25*0.86,"")</f>
        <v/>
      </c>
      <c r="D17" s="4" t="str">
        <f t="shared" si="5"/>
        <v/>
      </c>
      <c r="E17" s="4" t="str">
        <f t="shared" si="5"/>
        <v/>
      </c>
      <c r="F17" s="4" t="str">
        <f t="shared" si="5"/>
        <v/>
      </c>
      <c r="G17" s="4" t="str">
        <f t="shared" si="5"/>
        <v/>
      </c>
      <c r="H17" s="4" t="str">
        <f t="shared" si="5"/>
        <v/>
      </c>
      <c r="I17" s="4" t="str">
        <f t="shared" si="5"/>
        <v/>
      </c>
      <c r="J17" s="4" t="str">
        <f t="shared" si="5"/>
        <v/>
      </c>
    </row>
    <row r="18" spans="2:10" x14ac:dyDescent="0.25">
      <c r="B18" s="12" t="s">
        <v>13</v>
      </c>
      <c r="C18" s="4" t="str">
        <f t="shared" ref="C18:J18" si="6">IFERROR(C26*0.86,"")</f>
        <v/>
      </c>
      <c r="D18" s="4" t="str">
        <f t="shared" si="6"/>
        <v/>
      </c>
      <c r="E18" s="4" t="str">
        <f t="shared" si="6"/>
        <v/>
      </c>
      <c r="F18" s="4" t="str">
        <f t="shared" si="6"/>
        <v/>
      </c>
      <c r="G18" s="4" t="str">
        <f t="shared" si="6"/>
        <v/>
      </c>
      <c r="H18" s="4" t="str">
        <f t="shared" si="6"/>
        <v/>
      </c>
      <c r="I18" s="4" t="str">
        <f t="shared" si="6"/>
        <v/>
      </c>
      <c r="J18" s="4" t="str">
        <f t="shared" si="6"/>
        <v/>
      </c>
    </row>
    <row r="19" spans="2:10" x14ac:dyDescent="0.25">
      <c r="B19" s="11" t="s">
        <v>7</v>
      </c>
      <c r="C19" s="4" t="str">
        <f t="shared" ref="C19:J19" si="7">IFERROR(C27*0.86,"")</f>
        <v/>
      </c>
      <c r="D19" s="4" t="str">
        <f t="shared" si="7"/>
        <v/>
      </c>
      <c r="E19" s="4" t="str">
        <f t="shared" si="7"/>
        <v/>
      </c>
      <c r="F19" s="4" t="str">
        <f t="shared" si="7"/>
        <v/>
      </c>
      <c r="G19" s="4" t="str">
        <f t="shared" si="7"/>
        <v/>
      </c>
      <c r="H19" s="4" t="str">
        <f t="shared" si="7"/>
        <v/>
      </c>
      <c r="I19" s="4" t="str">
        <f t="shared" si="7"/>
        <v/>
      </c>
      <c r="J19" s="4" t="str">
        <f t="shared" si="7"/>
        <v/>
      </c>
    </row>
    <row r="20" spans="2:10" x14ac:dyDescent="0.25">
      <c r="B20" s="11" t="s">
        <v>14</v>
      </c>
      <c r="C20" s="4" t="str">
        <f t="shared" ref="C20:J20" si="8">IFERROR(C28*0.86,"")</f>
        <v/>
      </c>
      <c r="D20" s="4" t="str">
        <f t="shared" si="8"/>
        <v/>
      </c>
      <c r="E20" s="4" t="str">
        <f t="shared" si="8"/>
        <v/>
      </c>
      <c r="F20" s="4" t="str">
        <f t="shared" si="8"/>
        <v/>
      </c>
      <c r="G20" s="4" t="str">
        <f t="shared" si="8"/>
        <v/>
      </c>
      <c r="H20" s="4" t="str">
        <f t="shared" si="8"/>
        <v/>
      </c>
      <c r="I20" s="4" t="str">
        <f t="shared" si="8"/>
        <v/>
      </c>
      <c r="J20" s="4" t="str">
        <f t="shared" si="8"/>
        <v/>
      </c>
    </row>
    <row r="21" spans="2:10" hidden="1" x14ac:dyDescent="0.25">
      <c r="B21" s="11" t="s">
        <v>15</v>
      </c>
      <c r="C21" s="4" t="str">
        <f>IFERROR(C29*0.86*1.2,"")</f>
        <v/>
      </c>
      <c r="D21" s="4" t="str">
        <f t="shared" ref="D21:J21" si="9">IFERROR(D29*0.86*1.2,"")</f>
        <v/>
      </c>
      <c r="E21" s="4" t="str">
        <f t="shared" si="9"/>
        <v/>
      </c>
      <c r="F21" s="4" t="str">
        <f t="shared" si="9"/>
        <v/>
      </c>
      <c r="G21" s="4" t="str">
        <f t="shared" si="9"/>
        <v/>
      </c>
      <c r="H21" s="4" t="str">
        <f t="shared" si="9"/>
        <v/>
      </c>
      <c r="I21" s="4" t="str">
        <f t="shared" si="9"/>
        <v/>
      </c>
      <c r="J21" s="4" t="str">
        <f t="shared" si="9"/>
        <v/>
      </c>
    </row>
    <row r="22" spans="2:10" x14ac:dyDescent="0.25">
      <c r="C22" s="16"/>
      <c r="D22" s="16"/>
      <c r="E22" s="16"/>
      <c r="F22" s="16"/>
      <c r="G22" s="17"/>
      <c r="H22" s="18"/>
      <c r="J22" s="19"/>
    </row>
    <row r="23" spans="2:10" hidden="1" x14ac:dyDescent="0.25">
      <c r="B23" s="9" t="s">
        <v>9</v>
      </c>
      <c r="G23" s="18"/>
      <c r="H23" s="18"/>
      <c r="J23" s="19"/>
    </row>
    <row r="24" spans="2:10" hidden="1" x14ac:dyDescent="0.25">
      <c r="B24" s="11" t="s">
        <v>11</v>
      </c>
      <c r="C24" s="4" t="str">
        <f>IFERROR(IF(AND(C5&gt;0,C14&lt;40),C27,C27+(-(-0.0000000031*C14^4+0.0000013234*C14^3-0.0002087068*C14^2+0.0142221655*C14-0.3126825057)*C27)),"")</f>
        <v/>
      </c>
      <c r="D24" s="4" t="str">
        <f>IFERROR(IF(AND(D5&gt;0,D14&lt;40),D27,D27+(-(-0.0000000031*D14^4+0.0000013234*D14^3-0.0002087068*D14^2+0.0142221655*D14-0.3126825057)*D27)),"")</f>
        <v/>
      </c>
      <c r="E24" s="4" t="str">
        <f t="shared" ref="E24:J24" si="10">IFERROR(IF(AND(E5&gt;0,E14&lt;40),E27,E27+(-(-0.0000000031*E14^4+0.0000013234*E14^3-0.0002087068*E14^2+0.0142221655*E14-0.3126825057)*E27)),"")</f>
        <v/>
      </c>
      <c r="F24" s="4" t="str">
        <f t="shared" si="10"/>
        <v/>
      </c>
      <c r="G24" s="4" t="str">
        <f t="shared" si="10"/>
        <v/>
      </c>
      <c r="H24" s="4" t="str">
        <f t="shared" si="10"/>
        <v/>
      </c>
      <c r="I24" s="4" t="str">
        <f t="shared" si="10"/>
        <v/>
      </c>
      <c r="J24" s="4" t="str">
        <f t="shared" si="10"/>
        <v/>
      </c>
    </row>
    <row r="25" spans="2:10" hidden="1" x14ac:dyDescent="0.25">
      <c r="B25" s="11" t="s">
        <v>12</v>
      </c>
      <c r="C25" s="4" t="str">
        <f>IFERROR(IF(AND(C5&gt;0,C14&lt;40),C27,C27+((-0.0000000031*C14^4+0.0000013234*C14^3-0.0002087068*C14^2+0.0142221655*C14-0.3126825057)*C27)),"")</f>
        <v/>
      </c>
      <c r="D25" s="4" t="str">
        <f t="shared" ref="D25:J25" si="11">IFERROR(IF(AND(D5&gt;0,D14&lt;40),D27,D27+((-0.0000000031*D14^4+0.0000013234*D14^3-0.0002087068*D14^2+0.0142221655*D14-0.3126825057)*D27)),"")</f>
        <v/>
      </c>
      <c r="E25" s="4" t="str">
        <f t="shared" si="11"/>
        <v/>
      </c>
      <c r="F25" s="4" t="str">
        <f t="shared" si="11"/>
        <v/>
      </c>
      <c r="G25" s="4" t="str">
        <f t="shared" si="11"/>
        <v/>
      </c>
      <c r="H25" s="4" t="str">
        <f t="shared" si="11"/>
        <v/>
      </c>
      <c r="I25" s="4" t="str">
        <f t="shared" si="11"/>
        <v/>
      </c>
      <c r="J25" s="4" t="str">
        <f t="shared" si="11"/>
        <v/>
      </c>
    </row>
    <row r="26" spans="2:10" hidden="1" x14ac:dyDescent="0.25">
      <c r="B26" s="12" t="s">
        <v>13</v>
      </c>
      <c r="C26" s="25" t="str">
        <f>IF(C5&gt;0,(IF(C14&lt;30,C25,C25+((-0.0000000019*(C14^4)+0.0000007208*(C14^3)-0.0000963713*(C14^2)+0.0050363106*C14-0.0486016916)*C25))),"")</f>
        <v/>
      </c>
      <c r="D26" s="25" t="str">
        <f t="shared" ref="D26:J26" si="12">IF(D5&gt;0,(IF(D14&lt;30,D25,D25+((-0.0000000019*(D14^4)+0.0000007208*(D14^3)-0.0000963713*(D14^2)+0.0050363106*D14-0.0486016916)*D25))),"")</f>
        <v/>
      </c>
      <c r="E26" s="25" t="str">
        <f t="shared" si="12"/>
        <v/>
      </c>
      <c r="F26" s="25" t="str">
        <f t="shared" si="12"/>
        <v/>
      </c>
      <c r="G26" s="25" t="str">
        <f t="shared" si="12"/>
        <v/>
      </c>
      <c r="H26" s="25" t="str">
        <f t="shared" si="12"/>
        <v/>
      </c>
      <c r="I26" s="25" t="str">
        <f t="shared" si="12"/>
        <v/>
      </c>
      <c r="J26" s="25" t="str">
        <f t="shared" si="12"/>
        <v/>
      </c>
    </row>
    <row r="27" spans="2:10" hidden="1" x14ac:dyDescent="0.25">
      <c r="B27" s="11" t="s">
        <v>7</v>
      </c>
      <c r="C27" s="4" t="str">
        <f>IF(C5&gt;0,(0.0000472912571538526*(C14^2) - 0.0143907820290028*(C14) +2.0275145422229)," ")</f>
        <v xml:space="preserve"> </v>
      </c>
      <c r="D27" s="4" t="str">
        <f t="shared" ref="D27:J27" si="13">IF(D5&gt;0,(0.0000472912571538526*(D14^2) - 0.0143907820290028*(D14) +2.0275145422229)," ")</f>
        <v xml:space="preserve"> </v>
      </c>
      <c r="E27" s="4" t="str">
        <f t="shared" si="13"/>
        <v xml:space="preserve"> </v>
      </c>
      <c r="F27" s="4" t="str">
        <f t="shared" si="13"/>
        <v xml:space="preserve"> </v>
      </c>
      <c r="G27" s="4" t="str">
        <f t="shared" si="13"/>
        <v xml:space="preserve"> </v>
      </c>
      <c r="H27" s="4" t="str">
        <f t="shared" si="13"/>
        <v xml:space="preserve"> </v>
      </c>
      <c r="I27" s="4" t="str">
        <f t="shared" si="13"/>
        <v xml:space="preserve"> </v>
      </c>
      <c r="J27" s="4" t="str">
        <f t="shared" si="13"/>
        <v xml:space="preserve"> </v>
      </c>
    </row>
    <row r="28" spans="2:10" hidden="1" x14ac:dyDescent="0.25">
      <c r="B28" s="11" t="s">
        <v>14</v>
      </c>
      <c r="C28" s="4" t="str">
        <f>IFERROR(C25*1.08,"")</f>
        <v/>
      </c>
      <c r="D28" s="4" t="str">
        <f t="shared" ref="D28:J29" si="14">IFERROR(D25*1.08,"")</f>
        <v/>
      </c>
      <c r="E28" s="4" t="str">
        <f t="shared" si="14"/>
        <v/>
      </c>
      <c r="F28" s="4" t="str">
        <f t="shared" si="14"/>
        <v/>
      </c>
      <c r="G28" s="4" t="str">
        <f t="shared" si="14"/>
        <v/>
      </c>
      <c r="H28" s="4" t="str">
        <f t="shared" si="14"/>
        <v/>
      </c>
      <c r="I28" s="4" t="str">
        <f t="shared" si="14"/>
        <v/>
      </c>
      <c r="J28" s="4" t="str">
        <f t="shared" si="14"/>
        <v/>
      </c>
    </row>
    <row r="29" spans="2:10" hidden="1" x14ac:dyDescent="0.25">
      <c r="B29" s="11" t="s">
        <v>15</v>
      </c>
      <c r="C29" s="4" t="str">
        <f>IFERROR(C26*1.08,"")</f>
        <v/>
      </c>
      <c r="D29" s="4" t="str">
        <f t="shared" si="14"/>
        <v/>
      </c>
      <c r="E29" s="4" t="str">
        <f t="shared" si="14"/>
        <v/>
      </c>
      <c r="F29" s="4" t="str">
        <f t="shared" si="14"/>
        <v/>
      </c>
      <c r="G29" s="4" t="str">
        <f t="shared" si="14"/>
        <v/>
      </c>
      <c r="H29" s="4" t="str">
        <f t="shared" si="14"/>
        <v/>
      </c>
      <c r="I29" s="4" t="str">
        <f t="shared" si="14"/>
        <v/>
      </c>
      <c r="J29" s="4" t="str">
        <f t="shared" si="14"/>
        <v/>
      </c>
    </row>
    <row r="30" spans="2:10" hidden="1" x14ac:dyDescent="0.25"/>
    <row r="31" spans="2:10" x14ac:dyDescent="0.25">
      <c r="B31" s="9" t="s">
        <v>17</v>
      </c>
      <c r="G31" s="18"/>
      <c r="H31" s="18"/>
      <c r="J31" s="19"/>
    </row>
    <row r="32" spans="2:10" x14ac:dyDescent="0.25">
      <c r="B32" s="11" t="s">
        <v>11</v>
      </c>
      <c r="C32" s="4" t="str">
        <f>IF(C$3&gt;0,(C16*(C$3*2.204622)/10000)," ")</f>
        <v xml:space="preserve"> </v>
      </c>
      <c r="D32" s="4" t="str">
        <f t="shared" ref="D32:J32" si="15">IF(D$3&gt;0,(D16*(D$3*2.204622)/10000)," ")</f>
        <v xml:space="preserve"> </v>
      </c>
      <c r="E32" s="4" t="str">
        <f t="shared" si="15"/>
        <v xml:space="preserve"> </v>
      </c>
      <c r="F32" s="4" t="str">
        <f t="shared" si="15"/>
        <v xml:space="preserve"> </v>
      </c>
      <c r="G32" s="4" t="str">
        <f t="shared" si="15"/>
        <v xml:space="preserve"> </v>
      </c>
      <c r="H32" s="4" t="str">
        <f t="shared" si="15"/>
        <v xml:space="preserve"> </v>
      </c>
      <c r="I32" s="4" t="str">
        <f t="shared" si="15"/>
        <v xml:space="preserve"> </v>
      </c>
      <c r="J32" s="4" t="str">
        <f t="shared" si="15"/>
        <v xml:space="preserve"> </v>
      </c>
    </row>
    <row r="33" spans="2:10" x14ac:dyDescent="0.25">
      <c r="B33" s="11" t="s">
        <v>12</v>
      </c>
      <c r="C33" s="4" t="str">
        <f>IF(C$3&gt;0,(C17*(C$3*2.204622)/10000)," ")</f>
        <v xml:space="preserve"> </v>
      </c>
      <c r="D33" s="4" t="str">
        <f t="shared" ref="D33:J33" si="16">IF(D$3&gt;0,(D17*(D$3*2.204622)/10000)," ")</f>
        <v xml:space="preserve"> </v>
      </c>
      <c r="E33" s="4" t="str">
        <f t="shared" si="16"/>
        <v xml:space="preserve"> </v>
      </c>
      <c r="F33" s="4" t="str">
        <f t="shared" si="16"/>
        <v xml:space="preserve"> </v>
      </c>
      <c r="G33" s="4" t="str">
        <f t="shared" si="16"/>
        <v xml:space="preserve"> </v>
      </c>
      <c r="H33" s="4" t="str">
        <f t="shared" si="16"/>
        <v xml:space="preserve"> </v>
      </c>
      <c r="I33" s="4" t="str">
        <f t="shared" si="16"/>
        <v xml:space="preserve"> </v>
      </c>
      <c r="J33" s="4" t="str">
        <f t="shared" si="16"/>
        <v xml:space="preserve"> </v>
      </c>
    </row>
    <row r="34" spans="2:10" x14ac:dyDescent="0.25">
      <c r="B34" s="12" t="s">
        <v>13</v>
      </c>
      <c r="C34" s="4" t="str">
        <f>IF(C$3&gt;0,(C18*(C$3*2.204622)/10000)," ")</f>
        <v xml:space="preserve"> </v>
      </c>
      <c r="D34" s="4" t="str">
        <f t="shared" ref="D34:J34" si="17">IF(D$3&gt;0,(D18*(D$3*2.204622)/10000)," ")</f>
        <v xml:space="preserve"> </v>
      </c>
      <c r="E34" s="4" t="str">
        <f t="shared" si="17"/>
        <v xml:space="preserve"> </v>
      </c>
      <c r="F34" s="4" t="str">
        <f t="shared" si="17"/>
        <v xml:space="preserve"> </v>
      </c>
      <c r="G34" s="4" t="str">
        <f t="shared" si="17"/>
        <v xml:space="preserve"> </v>
      </c>
      <c r="H34" s="4" t="str">
        <f t="shared" si="17"/>
        <v xml:space="preserve"> </v>
      </c>
      <c r="I34" s="4" t="str">
        <f t="shared" si="17"/>
        <v xml:space="preserve"> </v>
      </c>
      <c r="J34" s="4" t="str">
        <f t="shared" si="17"/>
        <v xml:space="preserve"> </v>
      </c>
    </row>
    <row r="35" spans="2:10" x14ac:dyDescent="0.25">
      <c r="B35" s="12" t="s">
        <v>7</v>
      </c>
      <c r="C35" s="4" t="str">
        <f>IF(C$3&gt;0,(C19*(C$3*2.204622)/10000)," ")</f>
        <v xml:space="preserve"> </v>
      </c>
      <c r="D35" s="4" t="str">
        <f t="shared" ref="D35:J35" si="18">IF(D$3&gt;0,(D19*(D$3*2.204622)/10000)," ")</f>
        <v xml:space="preserve"> </v>
      </c>
      <c r="E35" s="4" t="str">
        <f t="shared" si="18"/>
        <v xml:space="preserve"> </v>
      </c>
      <c r="F35" s="4" t="str">
        <f t="shared" si="18"/>
        <v xml:space="preserve"> </v>
      </c>
      <c r="G35" s="4" t="str">
        <f t="shared" si="18"/>
        <v xml:space="preserve"> </v>
      </c>
      <c r="H35" s="4" t="str">
        <f t="shared" si="18"/>
        <v xml:space="preserve"> </v>
      </c>
      <c r="I35" s="4" t="str">
        <f t="shared" si="18"/>
        <v xml:space="preserve"> </v>
      </c>
      <c r="J35" s="4" t="str">
        <f t="shared" si="18"/>
        <v xml:space="preserve"> </v>
      </c>
    </row>
    <row r="36" spans="2:10" x14ac:dyDescent="0.25">
      <c r="B36" s="12" t="s">
        <v>8</v>
      </c>
      <c r="C36" s="4" t="str">
        <f>IF(C$3&gt;0,AVERAGE(C33:C34)," ")</f>
        <v xml:space="preserve"> </v>
      </c>
      <c r="D36" s="4" t="str">
        <f t="shared" ref="D36:J36" si="19">IF(D$3&gt;0,AVERAGE(D33:D34)," ")</f>
        <v xml:space="preserve"> </v>
      </c>
      <c r="E36" s="4" t="str">
        <f t="shared" si="19"/>
        <v xml:space="preserve"> </v>
      </c>
      <c r="F36" s="4" t="str">
        <f t="shared" si="19"/>
        <v xml:space="preserve"> </v>
      </c>
      <c r="G36" s="4" t="str">
        <f t="shared" si="19"/>
        <v xml:space="preserve"> </v>
      </c>
      <c r="H36" s="4" t="str">
        <f t="shared" si="19"/>
        <v xml:space="preserve"> </v>
      </c>
      <c r="I36" s="4" t="str">
        <f t="shared" si="19"/>
        <v xml:space="preserve"> </v>
      </c>
      <c r="J36" s="4" t="str">
        <f t="shared" si="19"/>
        <v xml:space="preserve"> </v>
      </c>
    </row>
    <row r="37" spans="2:10" hidden="1" x14ac:dyDescent="0.25">
      <c r="B37" s="26" t="s">
        <v>6</v>
      </c>
      <c r="C37" s="20" t="e">
        <f t="shared" ref="C37" si="20">C26/C24</f>
        <v>#VALUE!</v>
      </c>
      <c r="D37" s="20" t="e">
        <f t="shared" ref="D37:J37" si="21">D26/D24</f>
        <v>#VALUE!</v>
      </c>
      <c r="E37" s="20" t="e">
        <f t="shared" si="21"/>
        <v>#VALUE!</v>
      </c>
      <c r="F37" s="20" t="e">
        <f t="shared" si="21"/>
        <v>#VALUE!</v>
      </c>
      <c r="G37" s="20" t="e">
        <f t="shared" si="21"/>
        <v>#VALUE!</v>
      </c>
      <c r="H37" s="20" t="e">
        <f t="shared" si="21"/>
        <v>#VALUE!</v>
      </c>
      <c r="I37" s="20" t="e">
        <f t="shared" si="21"/>
        <v>#VALUE!</v>
      </c>
      <c r="J37" s="20" t="e">
        <f t="shared" si="21"/>
        <v>#VALUE!</v>
      </c>
    </row>
    <row r="38" spans="2:10" x14ac:dyDescent="0.25">
      <c r="B38" s="12" t="s">
        <v>14</v>
      </c>
      <c r="C38" s="4" t="str">
        <f>IFERROR(C20*C3*2.204622/10000,"")</f>
        <v/>
      </c>
      <c r="D38" s="4" t="str">
        <f t="shared" ref="D38:J38" si="22">IFERROR(D20*D3*2.204622/10000,"")</f>
        <v/>
      </c>
      <c r="E38" s="4" t="str">
        <f t="shared" si="22"/>
        <v/>
      </c>
      <c r="F38" s="4" t="str">
        <f t="shared" si="22"/>
        <v/>
      </c>
      <c r="G38" s="4" t="str">
        <f t="shared" si="22"/>
        <v/>
      </c>
      <c r="H38" s="4" t="str">
        <f t="shared" si="22"/>
        <v/>
      </c>
      <c r="I38" s="4" t="str">
        <f t="shared" si="22"/>
        <v/>
      </c>
      <c r="J38" s="4" t="str">
        <f t="shared" si="22"/>
        <v/>
      </c>
    </row>
    <row r="39" spans="2:10" hidden="1" x14ac:dyDescent="0.25">
      <c r="B39" s="11" t="s">
        <v>15</v>
      </c>
      <c r="C39" s="4" t="str">
        <f>IFERROR(C21*C3*2.204622/10000,"")</f>
        <v/>
      </c>
      <c r="D39" s="4" t="str">
        <f t="shared" ref="D39:J39" si="23">IFERROR(D21*D3*2.204622/10000,"")</f>
        <v/>
      </c>
      <c r="E39" s="4" t="str">
        <f t="shared" si="23"/>
        <v/>
      </c>
      <c r="F39" s="4" t="str">
        <f t="shared" si="23"/>
        <v/>
      </c>
      <c r="G39" s="4" t="str">
        <f t="shared" si="23"/>
        <v/>
      </c>
      <c r="H39" s="4" t="str">
        <f t="shared" si="23"/>
        <v/>
      </c>
      <c r="I39" s="4" t="str">
        <f t="shared" si="23"/>
        <v/>
      </c>
      <c r="J39" s="4" t="str">
        <f t="shared" si="23"/>
        <v/>
      </c>
    </row>
    <row r="40" spans="2:10" x14ac:dyDescent="0.25">
      <c r="D40" s="21"/>
    </row>
    <row r="41" spans="2:10" ht="28.9" customHeight="1" x14ac:dyDescent="0.25">
      <c r="B41" s="28" t="s">
        <v>18</v>
      </c>
      <c r="C41" s="30" t="s">
        <v>20</v>
      </c>
      <c r="D41" s="30"/>
      <c r="E41" s="30"/>
      <c r="F41" s="30"/>
      <c r="G41" s="30"/>
      <c r="H41" s="30"/>
      <c r="I41" s="30"/>
      <c r="J41" s="30"/>
    </row>
    <row r="42" spans="2:10" ht="28.15" customHeight="1" x14ac:dyDescent="0.25">
      <c r="B42" s="29"/>
      <c r="C42" s="30"/>
      <c r="D42" s="30"/>
      <c r="E42" s="30"/>
      <c r="F42" s="30"/>
      <c r="G42" s="30"/>
      <c r="H42" s="30"/>
      <c r="I42" s="30"/>
      <c r="J42" s="30"/>
    </row>
    <row r="44" spans="2:10" x14ac:dyDescent="0.25">
      <c r="G44" s="22"/>
    </row>
  </sheetData>
  <sheetProtection algorithmName="SHA-512" hashValue="1Et3HFSbDP36rF5R2+P7NVqsqgwlIkcvEKSnhqLX96l1mrVSx9M1KDpjXQ8/OZUUIFBaMLPisnOJZpufvCVSGA==" saltValue="j16sRyRKvS4k6DMQpxVs6w==" spinCount="100000" sheet="1" objects="1" scenarios="1"/>
  <mergeCells count="2">
    <mergeCell ref="B41:B42"/>
    <mergeCell ref="C41:J42"/>
  </mergeCells>
  <dataValidations count="1">
    <dataValidation type="decimal" errorStyle="warning" allowBlank="1" showInputMessage="1" showErrorMessage="1" error="This calculator is based on data between 25 and 330 lb. It is not recommended to use for body weight outside of this range." sqref="C5:J6" xr:uid="{0F3ABB81-A783-4220-8313-0C8A9D0C2392}">
      <formula1>25</formula1>
      <formula2>330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165D-82F0-4337-847E-6218CAEE5C76}">
  <dimension ref="B1:J42"/>
  <sheetViews>
    <sheetView showGridLines="0" showRowColHeaders="0" tabSelected="1" zoomScale="120" zoomScaleNormal="120" workbookViewId="0">
      <selection activeCell="O6" sqref="O6"/>
    </sheetView>
  </sheetViews>
  <sheetFormatPr defaultColWidth="8.85546875" defaultRowHeight="15" x14ac:dyDescent="0.25"/>
  <cols>
    <col min="1" max="1" width="8.85546875" style="11"/>
    <col min="2" max="2" width="27" style="11" customWidth="1"/>
    <col min="3" max="7" width="9.28515625" style="10" customWidth="1"/>
    <col min="8" max="10" width="9.28515625" style="11" customWidth="1"/>
    <col min="11" max="16384" width="8.85546875" style="11"/>
  </cols>
  <sheetData>
    <row r="1" spans="2:10" s="7" customFormat="1" ht="111" customHeight="1" x14ac:dyDescent="0.25">
      <c r="C1" s="8"/>
      <c r="D1" s="8"/>
      <c r="E1" s="8"/>
      <c r="F1" s="8"/>
      <c r="G1" s="8"/>
    </row>
    <row r="2" spans="2:10" x14ac:dyDescent="0.25">
      <c r="B2" s="9"/>
      <c r="H2" s="10"/>
    </row>
    <row r="3" spans="2:10" x14ac:dyDescent="0.25">
      <c r="B3" s="9" t="s">
        <v>4</v>
      </c>
      <c r="C3" s="2"/>
      <c r="D3" s="2"/>
      <c r="E3" s="2"/>
      <c r="F3" s="2"/>
      <c r="G3" s="2"/>
      <c r="H3" s="2"/>
      <c r="I3" s="2"/>
      <c r="J3" s="2"/>
    </row>
    <row r="4" spans="2:10" s="12" customFormat="1" hidden="1" x14ac:dyDescent="0.25">
      <c r="C4" s="23"/>
      <c r="D4" s="23"/>
      <c r="E4" s="23"/>
      <c r="F4" s="23"/>
      <c r="G4" s="23"/>
      <c r="H4" s="23"/>
      <c r="I4" s="23"/>
      <c r="J4" s="23"/>
    </row>
    <row r="5" spans="2:10" x14ac:dyDescent="0.25">
      <c r="B5" s="9" t="s">
        <v>0</v>
      </c>
      <c r="C5" s="2"/>
      <c r="D5" s="2"/>
      <c r="E5" s="2"/>
      <c r="F5" s="2"/>
      <c r="G5" s="2"/>
      <c r="H5" s="2"/>
      <c r="I5" s="2"/>
      <c r="J5" s="2"/>
    </row>
    <row r="6" spans="2:10" x14ac:dyDescent="0.25">
      <c r="B6" s="9" t="s">
        <v>1</v>
      </c>
      <c r="C6" s="2"/>
      <c r="D6" s="2"/>
      <c r="E6" s="2"/>
      <c r="F6" s="2"/>
      <c r="G6" s="2"/>
      <c r="H6" s="2"/>
      <c r="I6" s="2"/>
      <c r="J6" s="2"/>
    </row>
    <row r="7" spans="2:10" hidden="1" x14ac:dyDescent="0.25">
      <c r="H7" s="10"/>
    </row>
    <row r="8" spans="2:10" hidden="1" x14ac:dyDescent="0.25">
      <c r="B8" s="11" t="s">
        <v>3</v>
      </c>
      <c r="C8" s="14" t="str">
        <f>IF(C5&gt;0,CONVERT(C5*1000,"g","lbm")," ")</f>
        <v xml:space="preserve"> </v>
      </c>
      <c r="D8" s="14" t="str">
        <f t="shared" ref="D8:J9" si="0">IF(D5&gt;0,CONVERT(D5*1000,"g","lbm")," ")</f>
        <v xml:space="preserve"> </v>
      </c>
      <c r="E8" s="14" t="str">
        <f t="shared" si="0"/>
        <v xml:space="preserve"> </v>
      </c>
      <c r="F8" s="14" t="str">
        <f t="shared" si="0"/>
        <v xml:space="preserve"> </v>
      </c>
      <c r="G8" s="14" t="str">
        <f t="shared" si="0"/>
        <v xml:space="preserve"> </v>
      </c>
      <c r="H8" s="14" t="str">
        <f t="shared" si="0"/>
        <v xml:space="preserve"> </v>
      </c>
      <c r="I8" s="14" t="str">
        <f t="shared" si="0"/>
        <v xml:space="preserve"> </v>
      </c>
      <c r="J8" s="14" t="str">
        <f t="shared" si="0"/>
        <v xml:space="preserve"> </v>
      </c>
    </row>
    <row r="9" spans="2:10" hidden="1" x14ac:dyDescent="0.25">
      <c r="B9" s="11" t="s">
        <v>2</v>
      </c>
      <c r="C9" s="14" t="str">
        <f>IF(C6&gt;0,CONVERT(C6*1000,"g","lbm")," ")</f>
        <v xml:space="preserve"> </v>
      </c>
      <c r="D9" s="14" t="str">
        <f t="shared" si="0"/>
        <v xml:space="preserve"> </v>
      </c>
      <c r="E9" s="14" t="str">
        <f t="shared" si="0"/>
        <v xml:space="preserve"> </v>
      </c>
      <c r="F9" s="14" t="str">
        <f t="shared" si="0"/>
        <v xml:space="preserve"> </v>
      </c>
      <c r="G9" s="14" t="str">
        <f t="shared" si="0"/>
        <v xml:space="preserve"> </v>
      </c>
      <c r="H9" s="14" t="str">
        <f t="shared" si="0"/>
        <v xml:space="preserve"> </v>
      </c>
      <c r="I9" s="14" t="str">
        <f t="shared" si="0"/>
        <v xml:space="preserve"> </v>
      </c>
      <c r="J9" s="14" t="str">
        <f t="shared" si="0"/>
        <v xml:space="preserve"> </v>
      </c>
    </row>
    <row r="10" spans="2:10" hidden="1" x14ac:dyDescent="0.25">
      <c r="C10" s="16" t="str">
        <f>IFERROR(IF(C8&gt;0,AVERAGE(C8:C9)," "),"")</f>
        <v/>
      </c>
      <c r="D10" s="16" t="str">
        <f t="shared" ref="D10:J10" si="1">IFERROR(IF(D8&gt;0,AVERAGE(D8:D9)," "),"")</f>
        <v/>
      </c>
      <c r="E10" s="16" t="str">
        <f t="shared" si="1"/>
        <v/>
      </c>
      <c r="F10" s="16" t="str">
        <f t="shared" si="1"/>
        <v/>
      </c>
      <c r="G10" s="16" t="str">
        <f t="shared" si="1"/>
        <v/>
      </c>
      <c r="H10" s="16" t="str">
        <f t="shared" si="1"/>
        <v/>
      </c>
      <c r="I10" s="16" t="str">
        <f t="shared" si="1"/>
        <v/>
      </c>
      <c r="J10" s="16" t="str">
        <f t="shared" si="1"/>
        <v/>
      </c>
    </row>
    <row r="11" spans="2:10" hidden="1" x14ac:dyDescent="0.25">
      <c r="C11" s="16"/>
      <c r="D11" s="16"/>
      <c r="E11" s="16"/>
      <c r="F11" s="16"/>
      <c r="G11" s="17"/>
      <c r="H11" s="18"/>
      <c r="J11" s="19"/>
    </row>
    <row r="12" spans="2:10" hidden="1" x14ac:dyDescent="0.25">
      <c r="B12" s="11" t="s">
        <v>0</v>
      </c>
      <c r="C12" s="14" t="str">
        <f>IF(C5&gt;0,C5," ")</f>
        <v xml:space="preserve"> </v>
      </c>
      <c r="D12" s="14" t="str">
        <f t="shared" ref="D12:J13" si="2">IF(D5&gt;0,D5," ")</f>
        <v xml:space="preserve"> </v>
      </c>
      <c r="E12" s="14" t="str">
        <f t="shared" si="2"/>
        <v xml:space="preserve"> </v>
      </c>
      <c r="F12" s="14" t="str">
        <f t="shared" si="2"/>
        <v xml:space="preserve"> </v>
      </c>
      <c r="G12" s="14" t="str">
        <f t="shared" si="2"/>
        <v xml:space="preserve"> </v>
      </c>
      <c r="H12" s="14" t="str">
        <f t="shared" si="2"/>
        <v xml:space="preserve"> </v>
      </c>
      <c r="I12" s="14" t="str">
        <f t="shared" si="2"/>
        <v xml:space="preserve"> </v>
      </c>
      <c r="J12" s="14" t="str">
        <f t="shared" si="2"/>
        <v xml:space="preserve"> </v>
      </c>
    </row>
    <row r="13" spans="2:10" hidden="1" x14ac:dyDescent="0.25">
      <c r="B13" s="11" t="s">
        <v>1</v>
      </c>
      <c r="C13" s="14" t="str">
        <f>IF(C6&gt;0,C6," ")</f>
        <v xml:space="preserve"> </v>
      </c>
      <c r="D13" s="14" t="str">
        <f t="shared" si="2"/>
        <v xml:space="preserve"> </v>
      </c>
      <c r="E13" s="14" t="str">
        <f t="shared" si="2"/>
        <v xml:space="preserve"> </v>
      </c>
      <c r="F13" s="14" t="str">
        <f t="shared" si="2"/>
        <v xml:space="preserve"> </v>
      </c>
      <c r="G13" s="14" t="str">
        <f t="shared" si="2"/>
        <v xml:space="preserve"> </v>
      </c>
      <c r="H13" s="14" t="str">
        <f t="shared" si="2"/>
        <v xml:space="preserve"> </v>
      </c>
      <c r="I13" s="14" t="str">
        <f t="shared" si="2"/>
        <v xml:space="preserve"> </v>
      </c>
      <c r="J13" s="14" t="str">
        <f t="shared" si="2"/>
        <v xml:space="preserve"> </v>
      </c>
    </row>
    <row r="14" spans="2:10" hidden="1" x14ac:dyDescent="0.25">
      <c r="C14" s="16" t="str">
        <f>IFERROR(IF(C12&gt;0,AVERAGE(C12:C13)," "),"")</f>
        <v/>
      </c>
      <c r="D14" s="16" t="str">
        <f t="shared" ref="D14:J14" si="3">IFERROR(IF(D12&gt;0,AVERAGE(D12:D13)," "),"")</f>
        <v/>
      </c>
      <c r="E14" s="16" t="str">
        <f t="shared" si="3"/>
        <v/>
      </c>
      <c r="F14" s="16" t="str">
        <f t="shared" si="3"/>
        <v/>
      </c>
      <c r="G14" s="16" t="str">
        <f t="shared" si="3"/>
        <v/>
      </c>
      <c r="H14" s="16" t="str">
        <f t="shared" si="3"/>
        <v/>
      </c>
      <c r="I14" s="16" t="str">
        <f t="shared" si="3"/>
        <v/>
      </c>
      <c r="J14" s="16" t="str">
        <f t="shared" si="3"/>
        <v/>
      </c>
    </row>
    <row r="15" spans="2:10" x14ac:dyDescent="0.25">
      <c r="C15" s="16"/>
      <c r="D15" s="16"/>
      <c r="E15" s="16"/>
      <c r="F15" s="16"/>
      <c r="G15" s="17"/>
      <c r="H15" s="18"/>
      <c r="J15" s="19"/>
    </row>
    <row r="16" spans="2:10" x14ac:dyDescent="0.25">
      <c r="B16" s="9" t="s">
        <v>16</v>
      </c>
      <c r="G16" s="18"/>
      <c r="H16" s="18"/>
      <c r="J16" s="19"/>
    </row>
    <row r="17" spans="2:10" x14ac:dyDescent="0.25">
      <c r="B17" s="11" t="s">
        <v>11</v>
      </c>
      <c r="C17" s="4" t="str">
        <f>IFERROR(C24*0.86,"")</f>
        <v/>
      </c>
      <c r="D17" s="4" t="str">
        <f t="shared" ref="D17:J17" si="4">IFERROR(D24*0.86,"")</f>
        <v/>
      </c>
      <c r="E17" s="4" t="str">
        <f t="shared" si="4"/>
        <v/>
      </c>
      <c r="F17" s="4" t="str">
        <f t="shared" si="4"/>
        <v/>
      </c>
      <c r="G17" s="4" t="str">
        <f t="shared" si="4"/>
        <v/>
      </c>
      <c r="H17" s="4" t="str">
        <f t="shared" si="4"/>
        <v/>
      </c>
      <c r="I17" s="4" t="str">
        <f t="shared" si="4"/>
        <v/>
      </c>
      <c r="J17" s="4" t="str">
        <f t="shared" si="4"/>
        <v/>
      </c>
    </row>
    <row r="18" spans="2:10" x14ac:dyDescent="0.25">
      <c r="B18" s="11" t="s">
        <v>12</v>
      </c>
      <c r="C18" s="4" t="str">
        <f t="shared" ref="C18:J18" si="5">IFERROR(C25*0.86,"")</f>
        <v/>
      </c>
      <c r="D18" s="4" t="str">
        <f t="shared" si="5"/>
        <v/>
      </c>
      <c r="E18" s="4" t="str">
        <f t="shared" si="5"/>
        <v/>
      </c>
      <c r="F18" s="4" t="str">
        <f t="shared" si="5"/>
        <v/>
      </c>
      <c r="G18" s="4" t="str">
        <f t="shared" si="5"/>
        <v/>
      </c>
      <c r="H18" s="4" t="str">
        <f t="shared" si="5"/>
        <v/>
      </c>
      <c r="I18" s="4" t="str">
        <f t="shared" si="5"/>
        <v/>
      </c>
      <c r="J18" s="4" t="str">
        <f t="shared" si="5"/>
        <v/>
      </c>
    </row>
    <row r="19" spans="2:10" x14ac:dyDescent="0.25">
      <c r="B19" s="12" t="s">
        <v>13</v>
      </c>
      <c r="C19" s="4" t="str">
        <f t="shared" ref="C19:J19" si="6">IFERROR(C26*0.86,"")</f>
        <v/>
      </c>
      <c r="D19" s="4" t="str">
        <f t="shared" si="6"/>
        <v/>
      </c>
      <c r="E19" s="4" t="str">
        <f t="shared" si="6"/>
        <v/>
      </c>
      <c r="F19" s="4" t="str">
        <f t="shared" si="6"/>
        <v/>
      </c>
      <c r="G19" s="4" t="str">
        <f t="shared" si="6"/>
        <v/>
      </c>
      <c r="H19" s="4" t="str">
        <f t="shared" si="6"/>
        <v/>
      </c>
      <c r="I19" s="4" t="str">
        <f t="shared" si="6"/>
        <v/>
      </c>
      <c r="J19" s="4" t="str">
        <f t="shared" si="6"/>
        <v/>
      </c>
    </row>
    <row r="20" spans="2:10" x14ac:dyDescent="0.25">
      <c r="B20" s="11" t="s">
        <v>7</v>
      </c>
      <c r="C20" s="4" t="str">
        <f t="shared" ref="C20:J20" si="7">IFERROR(C27*0.86,"")</f>
        <v/>
      </c>
      <c r="D20" s="4" t="str">
        <f t="shared" si="7"/>
        <v/>
      </c>
      <c r="E20" s="4" t="str">
        <f t="shared" si="7"/>
        <v/>
      </c>
      <c r="F20" s="4" t="str">
        <f t="shared" si="7"/>
        <v/>
      </c>
      <c r="G20" s="4" t="str">
        <f t="shared" si="7"/>
        <v/>
      </c>
      <c r="H20" s="4" t="str">
        <f t="shared" si="7"/>
        <v/>
      </c>
      <c r="I20" s="4" t="str">
        <f t="shared" si="7"/>
        <v/>
      </c>
      <c r="J20" s="4" t="str">
        <f t="shared" si="7"/>
        <v/>
      </c>
    </row>
    <row r="21" spans="2:10" x14ac:dyDescent="0.25">
      <c r="B21" s="11" t="s">
        <v>14</v>
      </c>
      <c r="C21" s="4" t="str">
        <f t="shared" ref="C21:J21" si="8">IFERROR(C28*0.86,"")</f>
        <v/>
      </c>
      <c r="D21" s="4" t="str">
        <f t="shared" si="8"/>
        <v/>
      </c>
      <c r="E21" s="4" t="str">
        <f t="shared" si="8"/>
        <v/>
      </c>
      <c r="F21" s="4" t="str">
        <f t="shared" si="8"/>
        <v/>
      </c>
      <c r="G21" s="4" t="str">
        <f t="shared" si="8"/>
        <v/>
      </c>
      <c r="H21" s="4" t="str">
        <f t="shared" si="8"/>
        <v/>
      </c>
      <c r="I21" s="4" t="str">
        <f t="shared" si="8"/>
        <v/>
      </c>
      <c r="J21" s="4" t="str">
        <f t="shared" si="8"/>
        <v/>
      </c>
    </row>
    <row r="22" spans="2:10" hidden="1" x14ac:dyDescent="0.25">
      <c r="B22" s="11" t="s">
        <v>15</v>
      </c>
      <c r="C22" s="4" t="str">
        <f>IFERROR(C29*0.86*1.2,"")</f>
        <v/>
      </c>
      <c r="D22" s="4" t="str">
        <f t="shared" ref="D22:J22" si="9">IFERROR(D29*0.86*1.2,"")</f>
        <v/>
      </c>
      <c r="E22" s="4" t="str">
        <f t="shared" si="9"/>
        <v/>
      </c>
      <c r="F22" s="4" t="str">
        <f t="shared" si="9"/>
        <v/>
      </c>
      <c r="G22" s="4" t="str">
        <f t="shared" si="9"/>
        <v/>
      </c>
      <c r="H22" s="4" t="str">
        <f t="shared" si="9"/>
        <v/>
      </c>
      <c r="I22" s="4" t="str">
        <f t="shared" si="9"/>
        <v/>
      </c>
      <c r="J22" s="4" t="str">
        <f t="shared" si="9"/>
        <v/>
      </c>
    </row>
    <row r="23" spans="2:10" hidden="1" x14ac:dyDescent="0.25">
      <c r="B23" s="9" t="s">
        <v>9</v>
      </c>
      <c r="G23" s="18"/>
      <c r="H23" s="18"/>
      <c r="J23" s="19"/>
    </row>
    <row r="24" spans="2:10" hidden="1" x14ac:dyDescent="0.25">
      <c r="B24" s="11" t="s">
        <v>11</v>
      </c>
      <c r="C24" s="4" t="str">
        <f>IFERROR(IF(AND(C5&gt;0,C14&lt;40),C27,C27+(-(-0.0000000031*C14^4+0.0000013234*C14^3-0.0002087068*C14^2+0.0142221655*C14-0.3126825057)*C27)),"")</f>
        <v/>
      </c>
      <c r="D24" s="4" t="str">
        <f t="shared" ref="D24:J24" si="10">IFERROR(IF(AND(D5&gt;0,D14&lt;40),D27,D27+(-(-0.0000000031*D14^4+0.0000013234*D14^3-0.0002087068*D14^2+0.0142221655*D14-0.3126825057)*D27)),"")</f>
        <v/>
      </c>
      <c r="E24" s="4" t="str">
        <f t="shared" si="10"/>
        <v/>
      </c>
      <c r="F24" s="4" t="str">
        <f t="shared" si="10"/>
        <v/>
      </c>
      <c r="G24" s="4" t="str">
        <f t="shared" si="10"/>
        <v/>
      </c>
      <c r="H24" s="4" t="str">
        <f t="shared" si="10"/>
        <v/>
      </c>
      <c r="I24" s="4" t="str">
        <f t="shared" si="10"/>
        <v/>
      </c>
      <c r="J24" s="4" t="str">
        <f t="shared" si="10"/>
        <v/>
      </c>
    </row>
    <row r="25" spans="2:10" hidden="1" x14ac:dyDescent="0.25">
      <c r="B25" s="11" t="s">
        <v>12</v>
      </c>
      <c r="C25" s="4" t="str">
        <f>IFERROR(IF(AND(C5&gt;0,C14&lt;40),C27,C27+((-0.0000000031*C14^4+0.0000013234*C14^3-0.0002087068*C14^2+0.0142221655*C14-0.3126825057)*C27)),"")</f>
        <v/>
      </c>
      <c r="D25" s="4" t="str">
        <f t="shared" ref="D25:J25" si="11">IFERROR(IF(AND(D5&gt;0,D14&lt;40),D27,D27+((-0.0000000031*D14^4+0.0000013234*D14^3-0.0002087068*D14^2+0.0142221655*D14-0.3126825057)*D27)),"")</f>
        <v/>
      </c>
      <c r="E25" s="4" t="str">
        <f t="shared" si="11"/>
        <v/>
      </c>
      <c r="F25" s="4" t="str">
        <f t="shared" si="11"/>
        <v/>
      </c>
      <c r="G25" s="4" t="str">
        <f t="shared" si="11"/>
        <v/>
      </c>
      <c r="H25" s="4" t="str">
        <f t="shared" si="11"/>
        <v/>
      </c>
      <c r="I25" s="4" t="str">
        <f t="shared" si="11"/>
        <v/>
      </c>
      <c r="J25" s="4" t="str">
        <f t="shared" si="11"/>
        <v/>
      </c>
    </row>
    <row r="26" spans="2:10" hidden="1" x14ac:dyDescent="0.25">
      <c r="B26" s="12" t="s">
        <v>13</v>
      </c>
      <c r="C26" s="25" t="str">
        <f>IF(C5&gt;0,(IF(C14&lt;30,C25,C25+((-0.0000000019*(C14^4)+0.0000007208*(C14^3)-0.0000963713*(C14^2)+0.0050363106*C14-0.0486016916)*C25))),"")</f>
        <v/>
      </c>
      <c r="D26" s="25" t="str">
        <f t="shared" ref="D26:J26" si="12">IF(D5&gt;0,(IF(D14&lt;30,D25,D25+((-0.0000000019*(D14^4)+0.0000007208*(D14^3)-0.0000963713*(D14^2)+0.0050363106*D14-0.0486016916)*D25))),"")</f>
        <v/>
      </c>
      <c r="E26" s="25" t="str">
        <f t="shared" si="12"/>
        <v/>
      </c>
      <c r="F26" s="25" t="str">
        <f t="shared" si="12"/>
        <v/>
      </c>
      <c r="G26" s="25" t="str">
        <f t="shared" si="12"/>
        <v/>
      </c>
      <c r="H26" s="25" t="str">
        <f t="shared" si="12"/>
        <v/>
      </c>
      <c r="I26" s="25" t="str">
        <f t="shared" si="12"/>
        <v/>
      </c>
      <c r="J26" s="25" t="str">
        <f t="shared" si="12"/>
        <v/>
      </c>
    </row>
    <row r="27" spans="2:10" hidden="1" x14ac:dyDescent="0.25">
      <c r="B27" s="11" t="s">
        <v>7</v>
      </c>
      <c r="C27" s="4" t="str">
        <f>IF(C5&gt;0,(0.0000472912571538526*(C14^2) - 0.0143907820290028*(C14) +2.0275145422229)," ")</f>
        <v xml:space="preserve"> </v>
      </c>
      <c r="D27" s="4" t="str">
        <f t="shared" ref="D27:J27" si="13">IF(D5&gt;0,(0.0000472912571538526*(D14^2) - 0.0143907820290028*(D14) +2.0275145422229)," ")</f>
        <v xml:space="preserve"> </v>
      </c>
      <c r="E27" s="4" t="str">
        <f t="shared" si="13"/>
        <v xml:space="preserve"> </v>
      </c>
      <c r="F27" s="4" t="str">
        <f t="shared" si="13"/>
        <v xml:space="preserve"> </v>
      </c>
      <c r="G27" s="4" t="str">
        <f t="shared" si="13"/>
        <v xml:space="preserve"> </v>
      </c>
      <c r="H27" s="4" t="str">
        <f t="shared" si="13"/>
        <v xml:space="preserve"> </v>
      </c>
      <c r="I27" s="4" t="str">
        <f t="shared" si="13"/>
        <v xml:space="preserve"> </v>
      </c>
      <c r="J27" s="4" t="str">
        <f t="shared" si="13"/>
        <v xml:space="preserve"> </v>
      </c>
    </row>
    <row r="28" spans="2:10" hidden="1" x14ac:dyDescent="0.25">
      <c r="B28" s="11" t="s">
        <v>14</v>
      </c>
      <c r="C28" s="4" t="str">
        <f>IFERROR(C25*1.08,"")</f>
        <v/>
      </c>
      <c r="D28" s="4" t="str">
        <f t="shared" ref="D28:J29" si="14">IFERROR(D25*1.08,"")</f>
        <v/>
      </c>
      <c r="E28" s="4" t="str">
        <f t="shared" si="14"/>
        <v/>
      </c>
      <c r="F28" s="4" t="str">
        <f t="shared" si="14"/>
        <v/>
      </c>
      <c r="G28" s="4" t="str">
        <f t="shared" si="14"/>
        <v/>
      </c>
      <c r="H28" s="4" t="str">
        <f t="shared" si="14"/>
        <v/>
      </c>
      <c r="I28" s="4" t="str">
        <f t="shared" si="14"/>
        <v/>
      </c>
      <c r="J28" s="4" t="str">
        <f t="shared" si="14"/>
        <v/>
      </c>
    </row>
    <row r="29" spans="2:10" hidden="1" x14ac:dyDescent="0.25">
      <c r="B29" s="11" t="s">
        <v>15</v>
      </c>
      <c r="C29" s="4" t="str">
        <f>IFERROR(C26*1.08,"")</f>
        <v/>
      </c>
      <c r="D29" s="4" t="str">
        <f t="shared" si="14"/>
        <v/>
      </c>
      <c r="E29" s="4" t="str">
        <f t="shared" si="14"/>
        <v/>
      </c>
      <c r="F29" s="4" t="str">
        <f t="shared" si="14"/>
        <v/>
      </c>
      <c r="G29" s="4" t="str">
        <f t="shared" si="14"/>
        <v/>
      </c>
      <c r="H29" s="4" t="str">
        <f t="shared" si="14"/>
        <v/>
      </c>
      <c r="I29" s="4" t="str">
        <f t="shared" si="14"/>
        <v/>
      </c>
      <c r="J29" s="4" t="str">
        <f t="shared" si="14"/>
        <v/>
      </c>
    </row>
    <row r="30" spans="2:10" x14ac:dyDescent="0.25">
      <c r="C30" s="18"/>
      <c r="D30" s="18"/>
      <c r="E30" s="18"/>
      <c r="F30" s="18"/>
      <c r="G30" s="18"/>
      <c r="H30" s="12"/>
      <c r="I30" s="12"/>
      <c r="J30" s="12"/>
    </row>
    <row r="31" spans="2:10" x14ac:dyDescent="0.25">
      <c r="B31" s="9" t="s">
        <v>17</v>
      </c>
      <c r="C31" s="18"/>
      <c r="D31" s="18"/>
      <c r="E31" s="18"/>
      <c r="F31" s="18"/>
      <c r="G31" s="18"/>
      <c r="H31" s="18"/>
      <c r="I31" s="12"/>
      <c r="J31" s="24"/>
    </row>
    <row r="32" spans="2:10" x14ac:dyDescent="0.25">
      <c r="B32" s="11" t="s">
        <v>11</v>
      </c>
      <c r="C32" s="4" t="str">
        <f>IFERROR(IF(C$3&gt;0,(C17*(C$3)/10000)," "),"")</f>
        <v xml:space="preserve"> </v>
      </c>
      <c r="D32" s="4" t="str">
        <f t="shared" ref="D32:J32" si="15">IFERROR(IF(D$3&gt;0,(D17*(D$3)/10000)," "),"")</f>
        <v xml:space="preserve"> </v>
      </c>
      <c r="E32" s="4" t="str">
        <f t="shared" si="15"/>
        <v xml:space="preserve"> </v>
      </c>
      <c r="F32" s="4" t="str">
        <f t="shared" si="15"/>
        <v xml:space="preserve"> </v>
      </c>
      <c r="G32" s="4" t="str">
        <f t="shared" si="15"/>
        <v xml:space="preserve"> </v>
      </c>
      <c r="H32" s="4" t="str">
        <f t="shared" si="15"/>
        <v xml:space="preserve"> </v>
      </c>
      <c r="I32" s="4" t="str">
        <f t="shared" si="15"/>
        <v xml:space="preserve"> </v>
      </c>
      <c r="J32" s="4" t="str">
        <f t="shared" si="15"/>
        <v xml:space="preserve"> </v>
      </c>
    </row>
    <row r="33" spans="2:10" x14ac:dyDescent="0.25">
      <c r="B33" s="11" t="s">
        <v>12</v>
      </c>
      <c r="C33" s="4" t="str">
        <f>IF(C$3&gt;0,(C18*(C$3)/10000)," ")</f>
        <v xml:space="preserve"> </v>
      </c>
      <c r="D33" s="4" t="str">
        <f t="shared" ref="D33:J33" si="16">IF(D$3&gt;0,(D18*(D$3)/10000)," ")</f>
        <v xml:space="preserve"> </v>
      </c>
      <c r="E33" s="4" t="str">
        <f t="shared" si="16"/>
        <v xml:space="preserve"> </v>
      </c>
      <c r="F33" s="4" t="str">
        <f t="shared" si="16"/>
        <v xml:space="preserve"> </v>
      </c>
      <c r="G33" s="4" t="str">
        <f t="shared" si="16"/>
        <v xml:space="preserve"> </v>
      </c>
      <c r="H33" s="4" t="str">
        <f t="shared" si="16"/>
        <v xml:space="preserve"> </v>
      </c>
      <c r="I33" s="4" t="str">
        <f t="shared" si="16"/>
        <v xml:space="preserve"> </v>
      </c>
      <c r="J33" s="4" t="str">
        <f t="shared" si="16"/>
        <v xml:space="preserve"> </v>
      </c>
    </row>
    <row r="34" spans="2:10" x14ac:dyDescent="0.25">
      <c r="B34" s="12" t="s">
        <v>13</v>
      </c>
      <c r="C34" s="4" t="str">
        <f>IF(C$3&gt;0,(C19*(C$3)/10000)," ")</f>
        <v xml:space="preserve"> </v>
      </c>
      <c r="D34" s="4" t="str">
        <f t="shared" ref="D34:J34" si="17">IF(D$3&gt;0,(D19*(D$3)/10000)," ")</f>
        <v xml:space="preserve"> </v>
      </c>
      <c r="E34" s="4" t="str">
        <f t="shared" si="17"/>
        <v xml:space="preserve"> </v>
      </c>
      <c r="F34" s="4" t="str">
        <f t="shared" si="17"/>
        <v xml:space="preserve"> </v>
      </c>
      <c r="G34" s="4" t="str">
        <f t="shared" si="17"/>
        <v xml:space="preserve"> </v>
      </c>
      <c r="H34" s="4" t="str">
        <f t="shared" si="17"/>
        <v xml:space="preserve"> </v>
      </c>
      <c r="I34" s="4" t="str">
        <f t="shared" si="17"/>
        <v xml:space="preserve"> </v>
      </c>
      <c r="J34" s="4" t="str">
        <f t="shared" si="17"/>
        <v xml:space="preserve"> </v>
      </c>
    </row>
    <row r="35" spans="2:10" x14ac:dyDescent="0.25">
      <c r="B35" s="11" t="s">
        <v>7</v>
      </c>
      <c r="C35" s="4" t="str">
        <f>IF(C$3&gt;0,(C20*(C$3)/10000)," ")</f>
        <v xml:space="preserve"> </v>
      </c>
      <c r="D35" s="4" t="str">
        <f t="shared" ref="D35:J35" si="18">IF(D$3&gt;0,(D20*(D$3)/10000)," ")</f>
        <v xml:space="preserve"> </v>
      </c>
      <c r="E35" s="4" t="str">
        <f t="shared" si="18"/>
        <v xml:space="preserve"> </v>
      </c>
      <c r="F35" s="4" t="str">
        <f t="shared" si="18"/>
        <v xml:space="preserve"> </v>
      </c>
      <c r="G35" s="4" t="str">
        <f t="shared" si="18"/>
        <v xml:space="preserve"> </v>
      </c>
      <c r="H35" s="4" t="str">
        <f t="shared" si="18"/>
        <v xml:space="preserve"> </v>
      </c>
      <c r="I35" s="4" t="str">
        <f t="shared" si="18"/>
        <v xml:space="preserve"> </v>
      </c>
      <c r="J35" s="4" t="str">
        <f t="shared" si="18"/>
        <v xml:space="preserve"> </v>
      </c>
    </row>
    <row r="36" spans="2:10" x14ac:dyDescent="0.25">
      <c r="B36" s="12" t="s">
        <v>8</v>
      </c>
      <c r="C36" s="4" t="str">
        <f>IF(C$3&gt;0,AVERAGE(C33:C34)," ")</f>
        <v xml:space="preserve"> </v>
      </c>
      <c r="D36" s="4" t="str">
        <f t="shared" ref="D36:J36" si="19">IF(D$3&gt;0,AVERAGE(D33:D34)," ")</f>
        <v xml:space="preserve"> </v>
      </c>
      <c r="E36" s="4" t="str">
        <f t="shared" si="19"/>
        <v xml:space="preserve"> </v>
      </c>
      <c r="F36" s="4" t="str">
        <f t="shared" si="19"/>
        <v xml:space="preserve"> </v>
      </c>
      <c r="G36" s="4" t="str">
        <f t="shared" si="19"/>
        <v xml:space="preserve"> </v>
      </c>
      <c r="H36" s="4" t="str">
        <f t="shared" si="19"/>
        <v xml:space="preserve"> </v>
      </c>
      <c r="I36" s="4" t="str">
        <f t="shared" si="19"/>
        <v xml:space="preserve"> </v>
      </c>
      <c r="J36" s="4" t="str">
        <f t="shared" si="19"/>
        <v xml:space="preserve"> </v>
      </c>
    </row>
    <row r="37" spans="2:10" hidden="1" x14ac:dyDescent="0.25">
      <c r="B37" s="9" t="s">
        <v>6</v>
      </c>
      <c r="C37" s="20" t="e">
        <f>C26/C24</f>
        <v>#VALUE!</v>
      </c>
      <c r="D37" s="20" t="e">
        <f t="shared" ref="D37:J37" si="20">D26/D24</f>
        <v>#VALUE!</v>
      </c>
      <c r="E37" s="20" t="e">
        <f t="shared" si="20"/>
        <v>#VALUE!</v>
      </c>
      <c r="F37" s="20" t="e">
        <f t="shared" si="20"/>
        <v>#VALUE!</v>
      </c>
      <c r="G37" s="20" t="e">
        <f t="shared" si="20"/>
        <v>#VALUE!</v>
      </c>
      <c r="H37" s="20" t="e">
        <f t="shared" si="20"/>
        <v>#VALUE!</v>
      </c>
      <c r="I37" s="20" t="e">
        <f t="shared" si="20"/>
        <v>#VALUE!</v>
      </c>
      <c r="J37" s="20" t="e">
        <f t="shared" si="20"/>
        <v>#VALUE!</v>
      </c>
    </row>
    <row r="38" spans="2:10" x14ac:dyDescent="0.25">
      <c r="B38" s="11" t="s">
        <v>14</v>
      </c>
      <c r="C38" s="27" t="str">
        <f>IFERROR(C21*C3/10000,"")</f>
        <v/>
      </c>
      <c r="D38" s="27" t="str">
        <f t="shared" ref="D38:J38" si="21">IFERROR(D21*D3/10000,"")</f>
        <v/>
      </c>
      <c r="E38" s="27" t="str">
        <f t="shared" si="21"/>
        <v/>
      </c>
      <c r="F38" s="27" t="str">
        <f t="shared" si="21"/>
        <v/>
      </c>
      <c r="G38" s="27" t="str">
        <f t="shared" si="21"/>
        <v/>
      </c>
      <c r="H38" s="27" t="str">
        <f t="shared" si="21"/>
        <v/>
      </c>
      <c r="I38" s="27" t="str">
        <f t="shared" si="21"/>
        <v/>
      </c>
      <c r="J38" s="27" t="str">
        <f t="shared" si="21"/>
        <v/>
      </c>
    </row>
    <row r="39" spans="2:10" hidden="1" x14ac:dyDescent="0.25">
      <c r="B39" s="11" t="s">
        <v>15</v>
      </c>
      <c r="C39" s="27" t="str">
        <f>IFERROR(C22*C3/10000,"")</f>
        <v/>
      </c>
      <c r="D39" s="27" t="str">
        <f t="shared" ref="D39:J39" si="22">IFERROR(D22*D3/10000,"")</f>
        <v/>
      </c>
      <c r="E39" s="27" t="str">
        <f t="shared" si="22"/>
        <v/>
      </c>
      <c r="F39" s="27" t="str">
        <f t="shared" si="22"/>
        <v/>
      </c>
      <c r="G39" s="27" t="str">
        <f t="shared" si="22"/>
        <v/>
      </c>
      <c r="H39" s="27" t="str">
        <f t="shared" si="22"/>
        <v/>
      </c>
      <c r="I39" s="27" t="str">
        <f t="shared" si="22"/>
        <v/>
      </c>
      <c r="J39" s="27" t="str">
        <f t="shared" si="22"/>
        <v/>
      </c>
    </row>
    <row r="41" spans="2:10" ht="25.15" customHeight="1" x14ac:dyDescent="0.25">
      <c r="B41" s="28" t="s">
        <v>18</v>
      </c>
      <c r="C41" s="30" t="s">
        <v>20</v>
      </c>
      <c r="D41" s="30"/>
      <c r="E41" s="30"/>
      <c r="F41" s="30"/>
      <c r="G41" s="30"/>
      <c r="H41" s="30"/>
      <c r="I41" s="30"/>
      <c r="J41" s="30"/>
    </row>
    <row r="42" spans="2:10" ht="31.15" customHeight="1" x14ac:dyDescent="0.25">
      <c r="B42" s="29"/>
      <c r="C42" s="30"/>
      <c r="D42" s="30"/>
      <c r="E42" s="30"/>
      <c r="F42" s="30"/>
      <c r="G42" s="30"/>
      <c r="H42" s="30"/>
      <c r="I42" s="30"/>
      <c r="J42" s="30"/>
    </row>
  </sheetData>
  <sheetProtection algorithmName="SHA-512" hashValue="SXvTzqHT1HD1CSjsftIit89zsnEyWwV/Kw6B0kUi1aUe+x7ngOFfsBX0OUJj9WPtF6G6J2Y/imZAfiGI8LsqsQ==" saltValue="nZX1E0YHZ0mthSOuz8Zpaw==" spinCount="100000" sheet="1" objects="1" scenarios="1"/>
  <mergeCells count="2">
    <mergeCell ref="B41:B42"/>
    <mergeCell ref="C41:J42"/>
  </mergeCells>
  <dataValidations count="1">
    <dataValidation type="decimal" errorStyle="warning" allowBlank="1" showInputMessage="1" showErrorMessage="1" error="This calculator is based on data between 11 and 150 kg. It is not recommended to use for body weight outside of this range." sqref="C5:J6" xr:uid="{D9B450BE-7DF1-4266-A930-CA7A9B72B7C0}">
      <formula1>11</formula1>
      <formula2>150</formula2>
    </dataValidation>
  </dataValidation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STTD P Imperial - NE</vt:lpstr>
      <vt:lpstr>STTD P Metric - NE</vt:lpstr>
      <vt:lpstr>Available P Imperial - NE</vt:lpstr>
      <vt:lpstr>Available P Metric - NE</vt:lpstr>
    </vt:vector>
  </TitlesOfParts>
  <Company>Genus,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mgoncalves</dc:creator>
  <cp:lastModifiedBy>潇 江</cp:lastModifiedBy>
  <cp:lastPrinted>2019-01-01T10:17:16Z</cp:lastPrinted>
  <dcterms:created xsi:type="dcterms:W3CDTF">2016-02-24T09:53:59Z</dcterms:created>
  <dcterms:modified xsi:type="dcterms:W3CDTF">2021-07-18T22:05:20Z</dcterms:modified>
</cp:coreProperties>
</file>